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piers - New UDP Contract\UDP Final Copier Contract\"/>
    </mc:Choice>
  </mc:AlternateContent>
  <bookViews>
    <workbookView xWindow="0" yWindow="0" windowWidth="23040" windowHeight="9780"/>
  </bookViews>
  <sheets>
    <sheet name="Equipment" sheetId="1" r:id="rId1"/>
    <sheet name="Annual Rates" sheetId="2" r:id="rId2"/>
  </sheets>
  <definedNames>
    <definedName name="_xlnm.Print_Titles" localSheetId="0">Equipment!$A:$C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2" l="1"/>
  <c r="D32" i="2"/>
  <c r="I18" i="2"/>
  <c r="F32" i="2" l="1"/>
  <c r="G32" i="2"/>
  <c r="H32" i="2"/>
  <c r="I32" i="2"/>
  <c r="E32" i="2"/>
  <c r="K32" i="2"/>
  <c r="K28" i="2"/>
  <c r="M18" i="2"/>
  <c r="N18" i="2"/>
  <c r="O18" i="2"/>
  <c r="L18" i="2"/>
  <c r="R6" i="2"/>
  <c r="Q6" i="2"/>
  <c r="P6" i="2"/>
  <c r="O6" i="2"/>
  <c r="N6" i="2"/>
  <c r="M6" i="2"/>
  <c r="L6" i="2"/>
  <c r="K6" i="2"/>
  <c r="M36" i="2"/>
  <c r="N36" i="2"/>
  <c r="O36" i="2"/>
  <c r="P36" i="2"/>
  <c r="Q36" i="2"/>
  <c r="M35" i="2"/>
  <c r="N35" i="2"/>
  <c r="O35" i="2"/>
  <c r="P35" i="2"/>
  <c r="Q35" i="2"/>
  <c r="M34" i="2"/>
  <c r="N34" i="2"/>
  <c r="O34" i="2"/>
  <c r="P34" i="2"/>
  <c r="Q34" i="2"/>
  <c r="R34" i="2"/>
  <c r="M33" i="2"/>
  <c r="N33" i="2"/>
  <c r="O33" i="2"/>
  <c r="P33" i="2"/>
  <c r="Q33" i="2"/>
  <c r="M32" i="2"/>
  <c r="N32" i="2"/>
  <c r="O32" i="2"/>
  <c r="P32" i="2"/>
  <c r="Q32" i="2"/>
  <c r="M29" i="2"/>
  <c r="N29" i="2"/>
  <c r="O29" i="2"/>
  <c r="M28" i="2"/>
  <c r="N28" i="2"/>
  <c r="O28" i="2"/>
  <c r="M27" i="2"/>
  <c r="N27" i="2"/>
  <c r="O27" i="2"/>
  <c r="P27" i="2"/>
  <c r="Q27" i="2"/>
  <c r="R27" i="2"/>
  <c r="M26" i="2"/>
  <c r="N26" i="2"/>
  <c r="O26" i="2"/>
  <c r="P26" i="2"/>
  <c r="Q26" i="2"/>
  <c r="R26" i="2"/>
  <c r="R25" i="2"/>
  <c r="M25" i="2"/>
  <c r="N25" i="2"/>
  <c r="O25" i="2"/>
  <c r="P25" i="2"/>
  <c r="Q25" i="2"/>
  <c r="M24" i="2"/>
  <c r="N24" i="2"/>
  <c r="O24" i="2"/>
  <c r="P24" i="2"/>
  <c r="Q24" i="2"/>
  <c r="M23" i="2"/>
  <c r="N23" i="2"/>
  <c r="O23" i="2"/>
  <c r="P23" i="2"/>
  <c r="Q23" i="2"/>
  <c r="M22" i="2"/>
  <c r="N22" i="2"/>
  <c r="O22" i="2"/>
  <c r="P22" i="2"/>
  <c r="Q22" i="2"/>
  <c r="R20" i="2"/>
  <c r="M20" i="2"/>
  <c r="N20" i="2"/>
  <c r="O20" i="2"/>
  <c r="P20" i="2"/>
  <c r="Q20" i="2"/>
  <c r="M19" i="2"/>
  <c r="N19" i="2"/>
  <c r="O19" i="2"/>
  <c r="L36" i="2"/>
  <c r="L35" i="2"/>
  <c r="L34" i="2"/>
  <c r="L33" i="2"/>
  <c r="L32" i="2"/>
  <c r="L29" i="2"/>
  <c r="L28" i="2"/>
  <c r="L27" i="2"/>
  <c r="L26" i="2"/>
  <c r="L25" i="2"/>
  <c r="L24" i="2"/>
  <c r="L23" i="2"/>
  <c r="L22" i="2"/>
  <c r="L20" i="2"/>
  <c r="L19" i="2"/>
  <c r="K18" i="2"/>
  <c r="E36" i="2"/>
  <c r="F36" i="2"/>
  <c r="G36" i="2"/>
  <c r="H36" i="2"/>
  <c r="I36" i="2"/>
  <c r="E35" i="2"/>
  <c r="F35" i="2"/>
  <c r="G35" i="2"/>
  <c r="H35" i="2"/>
  <c r="I35" i="2"/>
  <c r="E34" i="2"/>
  <c r="F34" i="2"/>
  <c r="G34" i="2"/>
  <c r="H34" i="2"/>
  <c r="I34" i="2"/>
  <c r="F33" i="2"/>
  <c r="G33" i="2"/>
  <c r="H33" i="2"/>
  <c r="I33" i="2"/>
  <c r="E33" i="2"/>
  <c r="E29" i="2"/>
  <c r="F29" i="2"/>
  <c r="G29" i="2"/>
  <c r="H29" i="2"/>
  <c r="E28" i="2"/>
  <c r="F28" i="2"/>
  <c r="G28" i="2"/>
  <c r="H28" i="2"/>
  <c r="D36" i="2"/>
  <c r="D35" i="2"/>
  <c r="D34" i="2"/>
  <c r="D29" i="2"/>
  <c r="D28" i="2"/>
  <c r="E27" i="2"/>
  <c r="F27" i="2"/>
  <c r="G27" i="2"/>
  <c r="H27" i="2"/>
  <c r="I27" i="2"/>
  <c r="D27" i="2"/>
  <c r="E26" i="2"/>
  <c r="F26" i="2"/>
  <c r="G26" i="2"/>
  <c r="H26" i="2"/>
  <c r="I26" i="2"/>
  <c r="D26" i="2"/>
  <c r="E25" i="2"/>
  <c r="F25" i="2"/>
  <c r="G25" i="2"/>
  <c r="H25" i="2"/>
  <c r="I25" i="2"/>
  <c r="D25" i="2"/>
  <c r="E24" i="2"/>
  <c r="F24" i="2"/>
  <c r="G24" i="2"/>
  <c r="H24" i="2"/>
  <c r="I24" i="2"/>
  <c r="D24" i="2"/>
  <c r="E23" i="2"/>
  <c r="F23" i="2"/>
  <c r="G23" i="2"/>
  <c r="H23" i="2"/>
  <c r="I23" i="2"/>
  <c r="D23" i="2"/>
  <c r="E22" i="2"/>
  <c r="F22" i="2"/>
  <c r="G22" i="2"/>
  <c r="H22" i="2"/>
  <c r="I22" i="2"/>
  <c r="D22" i="2"/>
  <c r="E20" i="2"/>
  <c r="F20" i="2"/>
  <c r="G20" i="2"/>
  <c r="H20" i="2"/>
  <c r="I20" i="2"/>
  <c r="D20" i="2"/>
  <c r="E19" i="2"/>
  <c r="F19" i="2"/>
  <c r="G19" i="2"/>
  <c r="H19" i="2"/>
  <c r="I19" i="2"/>
  <c r="D19" i="2"/>
  <c r="E18" i="2"/>
  <c r="F18" i="2"/>
  <c r="G18" i="2"/>
  <c r="H18" i="2"/>
  <c r="D18" i="2"/>
  <c r="I6" i="2"/>
  <c r="H6" i="2"/>
  <c r="G6" i="2"/>
  <c r="F6" i="2"/>
  <c r="E6" i="2"/>
  <c r="D6" i="2"/>
</calcChain>
</file>

<file path=xl/sharedStrings.xml><?xml version="1.0" encoding="utf-8"?>
<sst xmlns="http://schemas.openxmlformats.org/spreadsheetml/2006/main" count="326" uniqueCount="97">
  <si>
    <t>Scan Capability</t>
  </si>
  <si>
    <t>Dual Scanning Document Feeder</t>
  </si>
  <si>
    <t>Paper Tray #1</t>
  </si>
  <si>
    <t>Paper Tray #2</t>
  </si>
  <si>
    <t>By-Pass Tray</t>
  </si>
  <si>
    <t>Notes:</t>
  </si>
  <si>
    <t>Network Connectivity Kit</t>
  </si>
  <si>
    <t>Hard Drive Security Kit</t>
  </si>
  <si>
    <t>Network Security Kit</t>
  </si>
  <si>
    <t>Adobe PostScript Option</t>
  </si>
  <si>
    <t>Slots #3 and #4 in the base</t>
  </si>
  <si>
    <t>500 Sheets (Slot #1 of 4 in base)</t>
  </si>
  <si>
    <t>500 Sheets (Slot #2 of 4 in base)</t>
  </si>
  <si>
    <t>Fits in Slots 3/4 in the base</t>
  </si>
  <si>
    <t>Large Capacity Paper Tray (3000 sheets)</t>
  </si>
  <si>
    <t>Internal Wing Finisher</t>
  </si>
  <si>
    <t>Staples, Upper Right Corner</t>
  </si>
  <si>
    <t>Basic Office Finisher (50 sheet Staple)</t>
  </si>
  <si>
    <t>FINISHERS</t>
  </si>
  <si>
    <t>Fax Kit, Single Line</t>
  </si>
  <si>
    <t>Power Protection Unit / Surge Protection</t>
  </si>
  <si>
    <t>PAPER DRAWERS / DEVICES</t>
  </si>
  <si>
    <t>OTHER OPTIONS</t>
  </si>
  <si>
    <t>Facilitates print/scan capabilities</t>
  </si>
  <si>
    <t>Meets/Exceeds DOD Standards</t>
  </si>
  <si>
    <t>Cost is per line</t>
  </si>
  <si>
    <t xml:space="preserve">       ADD Saddle Stitch Kit</t>
  </si>
  <si>
    <t>"Bolt-on", Side Mount Device</t>
  </si>
  <si>
    <t>"Bolt-on", Sort, Stack, Collate</t>
  </si>
  <si>
    <t>bizhub 308</t>
  </si>
  <si>
    <t>bizhub 458</t>
  </si>
  <si>
    <t>bizhub 558</t>
  </si>
  <si>
    <t>bizhub 4750</t>
  </si>
  <si>
    <t>bizhub C258</t>
  </si>
  <si>
    <t>bizhub C458</t>
  </si>
  <si>
    <t>bizhub C308</t>
  </si>
  <si>
    <t>bizhub C558</t>
  </si>
  <si>
    <t>bizhub C658</t>
  </si>
  <si>
    <t>No saddle stitch capabilities</t>
  </si>
  <si>
    <t xml:space="preserve">       ADD 2/3-Hole Punch Kit</t>
  </si>
  <si>
    <t>N/A</t>
  </si>
  <si>
    <t>25/25</t>
  </si>
  <si>
    <t>30/30</t>
  </si>
  <si>
    <t>45/45</t>
  </si>
  <si>
    <t>55/55</t>
  </si>
  <si>
    <t>65/65</t>
  </si>
  <si>
    <t>Color</t>
  </si>
  <si>
    <t>Keyboard</t>
  </si>
  <si>
    <t>Card Reader</t>
  </si>
  <si>
    <t>bizhub 808</t>
  </si>
  <si>
    <t>bizhub pro 1100</t>
  </si>
  <si>
    <t>Includes Cabinet/Stand</t>
  </si>
  <si>
    <t>Included</t>
  </si>
  <si>
    <t>bizhub C368</t>
  </si>
  <si>
    <t>36/36</t>
  </si>
  <si>
    <t>300 sheets</t>
  </si>
  <si>
    <t>bizhub 368</t>
  </si>
  <si>
    <t>50 sheets</t>
  </si>
  <si>
    <t>100 sheets</t>
  </si>
  <si>
    <t>bizhub 958</t>
  </si>
  <si>
    <t>150 sheets</t>
  </si>
  <si>
    <t>Document Feeder Capacity</t>
  </si>
  <si>
    <t>80 ppm</t>
  </si>
  <si>
    <t>120ppm</t>
  </si>
  <si>
    <t>45ppm</t>
  </si>
  <si>
    <t>80ppm</t>
  </si>
  <si>
    <t>90ppm</t>
  </si>
  <si>
    <t>Print/Copy Capability</t>
  </si>
  <si>
    <r>
      <t xml:space="preserve">Additional Paper </t>
    </r>
    <r>
      <rPr>
        <b/>
        <sz val="12"/>
        <color theme="1"/>
        <rFont val="Calibri"/>
        <family val="2"/>
        <scheme val="minor"/>
      </rPr>
      <t xml:space="preserve">Drawers </t>
    </r>
    <r>
      <rPr>
        <sz val="12"/>
        <color theme="1"/>
        <rFont val="Calibri"/>
        <family val="2"/>
        <scheme val="minor"/>
      </rPr>
      <t>(2 x 500 sheets)</t>
    </r>
  </si>
  <si>
    <r>
      <t xml:space="preserve">Additional Paper </t>
    </r>
    <r>
      <rPr>
        <b/>
        <sz val="12"/>
        <color theme="1"/>
        <rFont val="Calibri"/>
        <family val="2"/>
        <scheme val="minor"/>
      </rPr>
      <t>Drawer</t>
    </r>
    <r>
      <rPr>
        <sz val="12"/>
        <color theme="1"/>
        <rFont val="Calibri"/>
        <family val="2"/>
        <scheme val="minor"/>
      </rPr>
      <t xml:space="preserve">  (1 x 2500 sheets)</t>
    </r>
  </si>
  <si>
    <t>Desktop- 47 ppm</t>
  </si>
  <si>
    <t xml:space="preserve">Kansas Board of Regents </t>
  </si>
  <si>
    <t>150 Sheets (integrated into side of base)</t>
  </si>
  <si>
    <t>COLOR COPIERS</t>
  </si>
  <si>
    <t>BLACK AND WHITE COPIERS</t>
  </si>
  <si>
    <t xml:space="preserve"> Black </t>
  </si>
  <si>
    <t xml:space="preserve">       </t>
  </si>
  <si>
    <t xml:space="preserve"> </t>
  </si>
  <si>
    <t>Bolt-on, Sort, Stack, Collate/3000 sheets</t>
  </si>
  <si>
    <t>Print/Copy Speed</t>
  </si>
  <si>
    <t>Scanning Speed</t>
  </si>
  <si>
    <t xml:space="preserve">     Additional Fax Line, add up to 4/copier</t>
  </si>
  <si>
    <t>Advanced Office Finisher (100 sheet staple)</t>
  </si>
  <si>
    <t xml:space="preserve">                                 Maintenance Including Service and Supplies Cost Per Print/Copy</t>
  </si>
  <si>
    <t>Annual Payment in advance will be discounted 1.5% if done by ACH (does not apply to payments made with a procurement card).</t>
  </si>
  <si>
    <t>Staple Pricing for Advanced Office Finisher (100 sheet staple) is $226 per box (includes 25,000 staples for bizhub pro 1100).</t>
  </si>
  <si>
    <t>Staple Pricing for Advanced Office Finisher(100 sheet staple)/Saddle Stitch Kit  is $125 per box (includes 15,000 staples).</t>
  </si>
  <si>
    <t>Staple Pricing for Internal/Basic Finisher/Saddle Stitch Kit is $68 per box (includes 15,000 staples).</t>
  </si>
  <si>
    <t>BASE CONFIGURATION (includes following)</t>
  </si>
  <si>
    <t>Supplier:  SumnerOne/UDP</t>
  </si>
  <si>
    <t>Cost if Participating User wishes to take possession of the hard drive at the end of the lease term.</t>
  </si>
  <si>
    <t>Konica Minolta Products</t>
  </si>
  <si>
    <t>Model Number</t>
  </si>
  <si>
    <t>See Contract Document for Information about availability to Participating Users</t>
  </si>
  <si>
    <t>Copier Contract - Net Monthly Pricing</t>
  </si>
  <si>
    <t>Copier Contract - Annual Pricing</t>
  </si>
  <si>
    <t>Revised 9-28-17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</si>
</sst>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00"/>
    <numFmt numFmtId="165" formatCode="&quot;$&quot;#,##0.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FF0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44" fontId="2" fillId="0" borderId="0" xfId="1" applyFont="1"/>
    <xf numFmtId="44" fontId="2" fillId="0" borderId="0" xfId="1" applyFont="1" applyFill="1"/>
    <xf numFmtId="0" fontId="5" fillId="0" borderId="0" xfId="0" applyFont="1"/>
    <xf numFmtId="0" fontId="6" fillId="0" borderId="0" xfId="0" applyFont="1"/>
    <xf numFmtId="44" fontId="6" fillId="0" borderId="0" xfId="1" applyFont="1"/>
    <xf numFmtId="44" fontId="6" fillId="0" borderId="0" xfId="1" applyFont="1" applyFill="1"/>
    <xf numFmtId="44" fontId="6" fillId="0" borderId="0" xfId="1" applyFont="1" applyFill="1" applyAlignment="1">
      <alignment horizontal="center"/>
    </xf>
    <xf numFmtId="7" fontId="6" fillId="0" borderId="0" xfId="1" applyNumberFormat="1" applyFont="1" applyBorder="1" applyAlignment="1">
      <alignment horizontal="center"/>
    </xf>
    <xf numFmtId="7" fontId="6" fillId="0" borderId="0" xfId="1" applyNumberFormat="1" applyFont="1" applyFill="1" applyBorder="1" applyAlignment="1">
      <alignment horizontal="center"/>
    </xf>
    <xf numFmtId="0" fontId="6" fillId="6" borderId="0" xfId="1" applyNumberFormat="1" applyFont="1" applyFill="1" applyAlignment="1">
      <alignment horizontal="center"/>
    </xf>
    <xf numFmtId="44" fontId="6" fillId="5" borderId="0" xfId="1" applyFont="1" applyFill="1" applyAlignment="1">
      <alignment horizontal="center"/>
    </xf>
    <xf numFmtId="0" fontId="5" fillId="2" borderId="7" xfId="0" applyFont="1" applyFill="1" applyBorder="1"/>
    <xf numFmtId="0" fontId="6" fillId="2" borderId="6" xfId="0" applyFont="1" applyFill="1" applyBorder="1"/>
    <xf numFmtId="0" fontId="5" fillId="2" borderId="6" xfId="0" applyFont="1" applyFill="1" applyBorder="1"/>
    <xf numFmtId="44" fontId="6" fillId="2" borderId="6" xfId="1" applyFont="1" applyFill="1" applyBorder="1"/>
    <xf numFmtId="0" fontId="6" fillId="0" borderId="3" xfId="0" applyFont="1" applyBorder="1"/>
    <xf numFmtId="0" fontId="6" fillId="0" borderId="0" xfId="0" applyFont="1" applyBorder="1"/>
    <xf numFmtId="44" fontId="6" fillId="0" borderId="0" xfId="1" applyFont="1" applyBorder="1"/>
    <xf numFmtId="0" fontId="6" fillId="0" borderId="4" xfId="0" applyFont="1" applyBorder="1"/>
    <xf numFmtId="0" fontId="6" fillId="0" borderId="5" xfId="0" applyFont="1" applyBorder="1"/>
    <xf numFmtId="7" fontId="6" fillId="0" borderId="5" xfId="1" applyNumberFormat="1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7" fontId="6" fillId="0" borderId="2" xfId="1" applyNumberFormat="1" applyFont="1" applyBorder="1" applyAlignment="1">
      <alignment horizontal="center"/>
    </xf>
    <xf numFmtId="44" fontId="6" fillId="0" borderId="0" xfId="1" applyFont="1" applyBorder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4" fontId="6" fillId="0" borderId="0" xfId="1" applyFont="1" applyFill="1" applyBorder="1"/>
    <xf numFmtId="7" fontId="6" fillId="2" borderId="6" xfId="1" applyNumberFormat="1" applyFont="1" applyFill="1" applyBorder="1" applyAlignment="1">
      <alignment horizontal="center"/>
    </xf>
    <xf numFmtId="0" fontId="9" fillId="0" borderId="0" xfId="0" applyFont="1"/>
    <xf numFmtId="0" fontId="6" fillId="0" borderId="0" xfId="0" applyFont="1" applyFill="1"/>
    <xf numFmtId="164" fontId="6" fillId="0" borderId="8" xfId="1" applyNumberFormat="1" applyFont="1" applyBorder="1" applyAlignment="1">
      <alignment horizontal="center"/>
    </xf>
    <xf numFmtId="7" fontId="6" fillId="0" borderId="5" xfId="1" applyNumberFormat="1" applyFont="1" applyFill="1" applyBorder="1" applyAlignment="1">
      <alignment horizontal="center"/>
    </xf>
    <xf numFmtId="44" fontId="7" fillId="0" borderId="0" xfId="1" applyFont="1" applyFill="1" applyBorder="1" applyAlignment="1">
      <alignment horizontal="center"/>
    </xf>
    <xf numFmtId="44" fontId="5" fillId="0" borderId="0" xfId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0" fontId="5" fillId="0" borderId="0" xfId="0" applyFont="1" applyFill="1"/>
    <xf numFmtId="0" fontId="0" fillId="0" borderId="0" xfId="0" applyFill="1"/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right"/>
    </xf>
    <xf numFmtId="44" fontId="6" fillId="7" borderId="0" xfId="1" applyFont="1" applyFill="1" applyAlignment="1">
      <alignment horizontal="center"/>
    </xf>
    <xf numFmtId="0" fontId="6" fillId="6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7" borderId="0" xfId="0" applyFont="1" applyFill="1" applyAlignment="1">
      <alignment horizontal="left"/>
    </xf>
    <xf numFmtId="44" fontId="9" fillId="0" borderId="0" xfId="1" applyFont="1"/>
    <xf numFmtId="44" fontId="8" fillId="0" borderId="0" xfId="1" applyFont="1" applyFill="1" applyAlignment="1">
      <alignment horizontal="center"/>
    </xf>
    <xf numFmtId="7" fontId="5" fillId="2" borderId="6" xfId="1" applyNumberFormat="1" applyFont="1" applyFill="1" applyBorder="1" applyAlignment="1">
      <alignment horizontal="center"/>
    </xf>
    <xf numFmtId="0" fontId="6" fillId="8" borderId="0" xfId="0" applyFont="1" applyFill="1"/>
    <xf numFmtId="6" fontId="6" fillId="8" borderId="0" xfId="1" applyNumberFormat="1" applyFont="1" applyFill="1"/>
    <xf numFmtId="44" fontId="2" fillId="8" borderId="0" xfId="1" applyFont="1" applyFill="1"/>
    <xf numFmtId="0" fontId="10" fillId="8" borderId="0" xfId="0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/>
    <xf numFmtId="0" fontId="5" fillId="0" borderId="0" xfId="0" applyFont="1" applyBorder="1" applyAlignment="1">
      <alignment horizontal="center"/>
    </xf>
    <xf numFmtId="165" fontId="6" fillId="0" borderId="8" xfId="1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165" fontId="6" fillId="0" borderId="0" xfId="0" applyNumberFormat="1" applyFont="1"/>
    <xf numFmtId="165" fontId="0" fillId="0" borderId="0" xfId="0" applyNumberFormat="1"/>
    <xf numFmtId="44" fontId="13" fillId="9" borderId="0" xfId="1" applyFont="1" applyFill="1" applyAlignment="1">
      <alignment horizontal="center"/>
    </xf>
    <xf numFmtId="7" fontId="13" fillId="9" borderId="0" xfId="1" applyNumberFormat="1" applyFont="1" applyFill="1" applyBorder="1" applyAlignment="1">
      <alignment horizontal="center"/>
    </xf>
    <xf numFmtId="7" fontId="13" fillId="9" borderId="2" xfId="1" applyNumberFormat="1" applyFont="1" applyFill="1" applyBorder="1" applyAlignment="1">
      <alignment horizontal="center"/>
    </xf>
    <xf numFmtId="7" fontId="13" fillId="9" borderId="0" xfId="1" applyNumberFormat="1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44" fontId="3" fillId="3" borderId="0" xfId="1" applyFont="1" applyFill="1" applyBorder="1" applyAlignment="1">
      <alignment horizontal="center"/>
    </xf>
    <xf numFmtId="44" fontId="4" fillId="4" borderId="0" xfId="1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99FF"/>
      <color rgb="FFFF5D5D"/>
      <color rgb="FF99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tabSelected="1" zoomScaleNormal="100" workbookViewId="0"/>
  </sheetViews>
  <sheetFormatPr defaultRowHeight="14.4" x14ac:dyDescent="0.3"/>
  <cols>
    <col min="1" max="1" width="3.88671875" style="1" customWidth="1"/>
    <col min="2" max="2" width="41.44140625" style="1" customWidth="1"/>
    <col min="3" max="3" width="38.44140625" style="1" customWidth="1"/>
    <col min="4" max="9" width="18" style="2" bestFit="1" customWidth="1"/>
    <col min="10" max="10" width="7" style="3" customWidth="1"/>
    <col min="11" max="17" width="18" style="1" bestFit="1" customWidth="1"/>
    <col min="18" max="18" width="19.109375" style="1" bestFit="1" customWidth="1"/>
    <col min="19" max="19" width="38.88671875" customWidth="1"/>
  </cols>
  <sheetData>
    <row r="1" spans="1:24" ht="18" customHeight="1" x14ac:dyDescent="0.4">
      <c r="A1" s="33" t="s">
        <v>71</v>
      </c>
      <c r="B1" s="42"/>
      <c r="C1" s="1" t="s">
        <v>93</v>
      </c>
      <c r="D1" s="6"/>
      <c r="E1" s="6"/>
      <c r="F1" s="6"/>
      <c r="G1" s="6"/>
      <c r="H1" s="6"/>
      <c r="I1" s="6"/>
      <c r="J1" s="7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4" ht="18" customHeight="1" x14ac:dyDescent="0.4">
      <c r="A2" s="33" t="s">
        <v>94</v>
      </c>
      <c r="B2" s="42"/>
      <c r="C2" s="5"/>
      <c r="D2" s="6"/>
      <c r="E2" s="6"/>
      <c r="F2" s="48"/>
      <c r="G2" s="6"/>
      <c r="H2" s="6"/>
      <c r="I2" s="6"/>
      <c r="J2" s="7"/>
      <c r="K2" s="5"/>
      <c r="L2" s="5"/>
      <c r="M2" s="5"/>
      <c r="N2" s="33"/>
      <c r="O2" s="5"/>
      <c r="P2" s="5"/>
      <c r="Q2" s="5"/>
      <c r="R2" s="5"/>
      <c r="S2" s="5"/>
      <c r="T2" s="5"/>
      <c r="U2" s="5"/>
      <c r="V2" s="5"/>
      <c r="W2" s="5"/>
    </row>
    <row r="3" spans="1:24" ht="18" customHeight="1" x14ac:dyDescent="0.4">
      <c r="A3" s="33" t="s">
        <v>89</v>
      </c>
      <c r="B3" s="42"/>
      <c r="C3" s="5"/>
      <c r="J3" s="37"/>
      <c r="S3" s="5"/>
      <c r="T3" s="5"/>
      <c r="U3" s="5"/>
      <c r="V3" s="5"/>
      <c r="W3" s="5"/>
    </row>
    <row r="4" spans="1:24" ht="18" customHeight="1" x14ac:dyDescent="0.4">
      <c r="A4" s="33"/>
      <c r="B4" s="42"/>
      <c r="C4" s="5"/>
      <c r="D4" s="69" t="s">
        <v>73</v>
      </c>
      <c r="E4" s="69"/>
      <c r="F4" s="69"/>
      <c r="G4" s="69"/>
      <c r="H4" s="69"/>
      <c r="I4" s="69"/>
      <c r="J4" s="38"/>
      <c r="K4" s="70" t="s">
        <v>74</v>
      </c>
      <c r="L4" s="70"/>
      <c r="M4" s="70"/>
      <c r="N4" s="70"/>
      <c r="O4" s="70"/>
      <c r="P4" s="70"/>
      <c r="Q4" s="70"/>
      <c r="R4" s="70"/>
      <c r="S4" s="5"/>
      <c r="T4" s="5"/>
      <c r="U4" s="5"/>
      <c r="V4" s="5"/>
      <c r="W4" s="5"/>
    </row>
    <row r="5" spans="1:24" ht="24" thickBot="1" x14ac:dyDescent="0.5">
      <c r="A5" s="34"/>
      <c r="B5" s="56" t="s">
        <v>91</v>
      </c>
      <c r="C5" s="55" t="s">
        <v>92</v>
      </c>
      <c r="D5" s="8" t="s">
        <v>33</v>
      </c>
      <c r="E5" s="8" t="s">
        <v>35</v>
      </c>
      <c r="F5" s="8" t="s">
        <v>53</v>
      </c>
      <c r="G5" s="8" t="s">
        <v>34</v>
      </c>
      <c r="H5" s="8" t="s">
        <v>36</v>
      </c>
      <c r="I5" s="8" t="s">
        <v>37</v>
      </c>
      <c r="J5" s="8"/>
      <c r="K5" s="8" t="s">
        <v>32</v>
      </c>
      <c r="L5" s="49" t="s">
        <v>29</v>
      </c>
      <c r="M5" s="49" t="s">
        <v>56</v>
      </c>
      <c r="N5" s="8" t="s">
        <v>30</v>
      </c>
      <c r="O5" s="8" t="s">
        <v>31</v>
      </c>
      <c r="P5" s="8" t="s">
        <v>49</v>
      </c>
      <c r="Q5" s="8" t="s">
        <v>59</v>
      </c>
      <c r="R5" s="8" t="s">
        <v>50</v>
      </c>
      <c r="S5" s="5"/>
      <c r="T5" s="5"/>
      <c r="U5" s="5"/>
      <c r="V5" s="5"/>
      <c r="W5" s="5"/>
    </row>
    <row r="6" spans="1:24" s="4" customFormat="1" ht="16.2" thickBot="1" x14ac:dyDescent="0.35">
      <c r="A6" s="15" t="s">
        <v>88</v>
      </c>
      <c r="B6" s="15"/>
      <c r="C6" s="15" t="s">
        <v>77</v>
      </c>
      <c r="D6" s="50">
        <v>43.61</v>
      </c>
      <c r="E6" s="50">
        <v>49.61</v>
      </c>
      <c r="F6" s="50">
        <v>58.46</v>
      </c>
      <c r="G6" s="50">
        <v>62.39</v>
      </c>
      <c r="H6" s="50">
        <v>74.239999999999995</v>
      </c>
      <c r="I6" s="50">
        <v>89.73</v>
      </c>
      <c r="J6" s="40"/>
      <c r="K6" s="50">
        <v>19.55</v>
      </c>
      <c r="L6" s="50">
        <v>39.909999999999997</v>
      </c>
      <c r="M6" s="50">
        <v>42.45</v>
      </c>
      <c r="N6" s="50">
        <v>48.14</v>
      </c>
      <c r="O6" s="50">
        <v>67.92</v>
      </c>
      <c r="P6" s="50">
        <v>110.59</v>
      </c>
      <c r="Q6" s="50">
        <v>130.38</v>
      </c>
      <c r="R6" s="50">
        <v>205.48</v>
      </c>
      <c r="S6" s="40"/>
      <c r="T6" s="40"/>
      <c r="U6" s="40"/>
      <c r="V6" s="40"/>
      <c r="W6" s="40"/>
      <c r="X6" s="40"/>
    </row>
    <row r="7" spans="1:24" ht="15.6" x14ac:dyDescent="0.3">
      <c r="A7" s="5"/>
      <c r="B7" s="5" t="s">
        <v>67</v>
      </c>
      <c r="C7" s="45" t="s">
        <v>79</v>
      </c>
      <c r="D7" s="11" t="s">
        <v>41</v>
      </c>
      <c r="E7" s="11" t="s">
        <v>42</v>
      </c>
      <c r="F7" s="11" t="s">
        <v>54</v>
      </c>
      <c r="G7" s="11" t="s">
        <v>43</v>
      </c>
      <c r="H7" s="11" t="s">
        <v>44</v>
      </c>
      <c r="I7" s="11" t="s">
        <v>45</v>
      </c>
      <c r="J7" s="43"/>
      <c r="K7" s="11" t="s">
        <v>70</v>
      </c>
      <c r="L7" s="11">
        <v>30</v>
      </c>
      <c r="M7" s="11">
        <v>36</v>
      </c>
      <c r="N7" s="11">
        <v>45</v>
      </c>
      <c r="O7" s="11">
        <v>55</v>
      </c>
      <c r="P7" s="11">
        <v>80</v>
      </c>
      <c r="Q7" s="11">
        <v>95</v>
      </c>
      <c r="R7" s="11">
        <v>110</v>
      </c>
      <c r="S7" s="34"/>
      <c r="T7" s="34"/>
      <c r="U7" s="34"/>
      <c r="V7" s="34"/>
      <c r="W7" s="34"/>
      <c r="X7" s="41"/>
    </row>
    <row r="8" spans="1:24" ht="15.6" x14ac:dyDescent="0.3">
      <c r="A8" s="5"/>
      <c r="B8" s="5" t="s">
        <v>0</v>
      </c>
      <c r="C8" s="46" t="s">
        <v>80</v>
      </c>
      <c r="D8" s="12" t="s">
        <v>62</v>
      </c>
      <c r="E8" s="12" t="s">
        <v>62</v>
      </c>
      <c r="F8" s="12" t="s">
        <v>62</v>
      </c>
      <c r="G8" s="12" t="s">
        <v>63</v>
      </c>
      <c r="H8" s="12" t="s">
        <v>63</v>
      </c>
      <c r="I8" s="12" t="s">
        <v>63</v>
      </c>
      <c r="J8" s="43"/>
      <c r="K8" s="12" t="s">
        <v>64</v>
      </c>
      <c r="L8" s="12" t="s">
        <v>65</v>
      </c>
      <c r="M8" s="12" t="s">
        <v>65</v>
      </c>
      <c r="N8" s="64" t="s">
        <v>65</v>
      </c>
      <c r="O8" s="64" t="s">
        <v>65</v>
      </c>
      <c r="P8" s="12" t="s">
        <v>63</v>
      </c>
      <c r="Q8" s="12" t="s">
        <v>63</v>
      </c>
      <c r="R8" s="12" t="s">
        <v>66</v>
      </c>
      <c r="S8" s="34"/>
      <c r="T8" s="34"/>
      <c r="U8" s="34"/>
      <c r="V8" s="34"/>
      <c r="W8" s="34"/>
      <c r="X8" s="41"/>
    </row>
    <row r="9" spans="1:24" ht="15.6" x14ac:dyDescent="0.3">
      <c r="A9" s="5"/>
      <c r="B9" s="5" t="s">
        <v>1</v>
      </c>
      <c r="C9" s="47" t="s">
        <v>61</v>
      </c>
      <c r="D9" s="44" t="s">
        <v>58</v>
      </c>
      <c r="E9" s="44" t="s">
        <v>58</v>
      </c>
      <c r="F9" s="44" t="s">
        <v>58</v>
      </c>
      <c r="G9" s="44" t="s">
        <v>55</v>
      </c>
      <c r="H9" s="44" t="s">
        <v>55</v>
      </c>
      <c r="I9" s="44" t="s">
        <v>55</v>
      </c>
      <c r="J9" s="43"/>
      <c r="K9" s="44" t="s">
        <v>57</v>
      </c>
      <c r="L9" s="44" t="s">
        <v>58</v>
      </c>
      <c r="M9" s="44" t="s">
        <v>58</v>
      </c>
      <c r="N9" s="64" t="s">
        <v>58</v>
      </c>
      <c r="O9" s="64" t="s">
        <v>58</v>
      </c>
      <c r="P9" s="44" t="s">
        <v>55</v>
      </c>
      <c r="Q9" s="44" t="s">
        <v>55</v>
      </c>
      <c r="R9" s="44" t="s">
        <v>60</v>
      </c>
      <c r="S9" s="34"/>
      <c r="T9" s="34"/>
      <c r="U9" s="34"/>
      <c r="V9" s="34"/>
      <c r="W9" s="34"/>
      <c r="X9" s="41"/>
    </row>
    <row r="10" spans="1:24" ht="15.6" x14ac:dyDescent="0.3">
      <c r="A10" s="5"/>
      <c r="B10" s="5" t="s">
        <v>2</v>
      </c>
      <c r="C10" s="5" t="s">
        <v>11</v>
      </c>
      <c r="D10" s="6"/>
      <c r="E10" s="6"/>
      <c r="F10" s="6"/>
      <c r="G10" s="6"/>
      <c r="H10" s="6"/>
      <c r="I10" s="6"/>
      <c r="J10" s="5"/>
      <c r="K10" s="6"/>
      <c r="L10" s="6"/>
      <c r="M10" s="6"/>
      <c r="N10" s="6"/>
      <c r="O10" s="6"/>
      <c r="P10" s="6"/>
      <c r="Q10" s="6"/>
      <c r="R10" s="6"/>
      <c r="S10" s="34"/>
      <c r="T10" s="34"/>
      <c r="U10" s="34"/>
      <c r="V10" s="34"/>
      <c r="W10" s="34"/>
      <c r="X10" s="41"/>
    </row>
    <row r="11" spans="1:24" ht="15.6" x14ac:dyDescent="0.3">
      <c r="A11" s="5"/>
      <c r="B11" s="5" t="s">
        <v>3</v>
      </c>
      <c r="C11" s="5" t="s">
        <v>12</v>
      </c>
      <c r="D11" s="6"/>
      <c r="E11" s="6"/>
      <c r="F11" s="6"/>
      <c r="G11" s="6"/>
      <c r="H11" s="6"/>
      <c r="I11" s="6"/>
      <c r="J11" s="5"/>
      <c r="K11" s="6"/>
      <c r="L11" s="6"/>
      <c r="M11" s="6"/>
      <c r="N11" s="6"/>
      <c r="O11" s="6"/>
      <c r="P11" s="6"/>
      <c r="Q11" s="6"/>
      <c r="R11" s="6"/>
      <c r="S11" s="34"/>
      <c r="T11" s="34"/>
      <c r="U11" s="34"/>
      <c r="V11" s="34"/>
      <c r="W11" s="34"/>
      <c r="X11" s="41"/>
    </row>
    <row r="12" spans="1:24" ht="15.6" x14ac:dyDescent="0.3">
      <c r="A12" s="5"/>
      <c r="B12" s="5" t="s">
        <v>4</v>
      </c>
      <c r="C12" s="5" t="s">
        <v>72</v>
      </c>
      <c r="D12" s="6"/>
      <c r="E12" s="6"/>
      <c r="F12" s="6"/>
      <c r="G12" s="6"/>
      <c r="H12" s="6"/>
      <c r="I12" s="6"/>
      <c r="J12" s="5"/>
      <c r="K12" s="6"/>
      <c r="L12" s="6"/>
      <c r="M12" s="6"/>
      <c r="N12" s="6"/>
      <c r="O12" s="6"/>
      <c r="P12" s="6"/>
      <c r="Q12" s="6"/>
      <c r="R12" s="6"/>
      <c r="S12" s="34"/>
      <c r="T12" s="34"/>
      <c r="U12" s="34"/>
      <c r="V12" s="34"/>
      <c r="W12" s="34"/>
      <c r="X12" s="41"/>
    </row>
    <row r="13" spans="1:24" ht="15.6" x14ac:dyDescent="0.3">
      <c r="A13" s="5"/>
      <c r="B13" s="5" t="s">
        <v>6</v>
      </c>
      <c r="C13" s="5" t="s">
        <v>23</v>
      </c>
      <c r="D13" s="6"/>
      <c r="E13" s="6"/>
      <c r="F13" s="6"/>
      <c r="G13" s="6"/>
      <c r="H13" s="6"/>
      <c r="I13" s="6"/>
      <c r="J13" s="5"/>
      <c r="K13" s="6"/>
      <c r="L13" s="6"/>
      <c r="M13" s="6"/>
      <c r="N13" s="6"/>
      <c r="O13" s="6"/>
      <c r="P13" s="6"/>
      <c r="Q13" s="6"/>
      <c r="R13" s="6"/>
      <c r="S13" s="34"/>
      <c r="T13" s="34"/>
      <c r="U13" s="34"/>
      <c r="V13" s="34"/>
      <c r="W13" s="34"/>
      <c r="X13" s="41"/>
    </row>
    <row r="14" spans="1:24" ht="15.6" x14ac:dyDescent="0.3">
      <c r="A14" s="5"/>
      <c r="B14" s="5" t="s">
        <v>7</v>
      </c>
      <c r="C14" s="5" t="s">
        <v>24</v>
      </c>
      <c r="D14" s="6"/>
      <c r="E14" s="6"/>
      <c r="F14" s="6"/>
      <c r="G14" s="6"/>
      <c r="H14" s="6"/>
      <c r="I14" s="6"/>
      <c r="J14" s="5"/>
      <c r="K14" s="6"/>
      <c r="L14" s="6"/>
      <c r="M14" s="6"/>
      <c r="N14" s="6"/>
      <c r="O14" s="6"/>
      <c r="P14" s="6"/>
      <c r="Q14" s="6"/>
      <c r="R14" s="6"/>
      <c r="S14" s="34"/>
      <c r="T14" s="34"/>
      <c r="U14" s="34"/>
      <c r="V14" s="34"/>
      <c r="W14" s="34"/>
      <c r="X14" s="41"/>
    </row>
    <row r="15" spans="1:24" ht="15.6" x14ac:dyDescent="0.3">
      <c r="A15" s="5"/>
      <c r="B15" s="5" t="s">
        <v>8</v>
      </c>
      <c r="C15" s="5" t="s">
        <v>51</v>
      </c>
      <c r="D15" s="6"/>
      <c r="E15" s="6"/>
      <c r="F15" s="6"/>
      <c r="G15" s="6"/>
      <c r="H15" s="6"/>
      <c r="I15" s="6"/>
      <c r="J15" s="5"/>
      <c r="K15" s="6"/>
      <c r="L15" s="6"/>
      <c r="M15" s="6"/>
      <c r="N15" s="6"/>
      <c r="O15" s="6"/>
      <c r="P15" s="6"/>
      <c r="Q15" s="6"/>
      <c r="R15" s="6"/>
      <c r="S15" s="34"/>
      <c r="T15" s="34"/>
      <c r="U15" s="34"/>
      <c r="V15" s="34"/>
      <c r="W15" s="34"/>
      <c r="X15" s="41"/>
    </row>
    <row r="16" spans="1:24" ht="16.2" thickBot="1" x14ac:dyDescent="0.35">
      <c r="A16" s="5"/>
      <c r="B16" s="5" t="s">
        <v>9</v>
      </c>
      <c r="C16" s="5"/>
      <c r="D16" s="6"/>
      <c r="E16" s="6"/>
      <c r="F16" s="6"/>
      <c r="G16" s="6"/>
      <c r="H16" s="6"/>
      <c r="I16" s="6"/>
      <c r="J16" s="7"/>
      <c r="K16" s="6"/>
      <c r="L16" s="6"/>
      <c r="M16" s="6"/>
      <c r="N16" s="6"/>
      <c r="O16" s="6"/>
      <c r="P16" s="6"/>
      <c r="Q16" s="6"/>
      <c r="R16" s="6"/>
      <c r="S16" s="34"/>
      <c r="T16" s="34"/>
      <c r="U16" s="34"/>
      <c r="V16" s="34"/>
      <c r="W16" s="34"/>
      <c r="X16" s="41"/>
    </row>
    <row r="17" spans="1:23" ht="16.2" thickBot="1" x14ac:dyDescent="0.35">
      <c r="A17" s="13" t="s">
        <v>21</v>
      </c>
      <c r="B17" s="14"/>
      <c r="C17" s="15"/>
      <c r="D17" s="16"/>
      <c r="E17" s="16"/>
      <c r="F17" s="16"/>
      <c r="G17" s="16"/>
      <c r="H17" s="16"/>
      <c r="I17" s="16"/>
      <c r="J17" s="31"/>
      <c r="K17" s="16"/>
      <c r="L17" s="16"/>
      <c r="M17" s="16"/>
      <c r="N17" s="16"/>
      <c r="O17" s="16"/>
      <c r="P17" s="16"/>
      <c r="Q17" s="16"/>
      <c r="R17" s="16"/>
      <c r="S17" s="5"/>
      <c r="T17" s="5"/>
      <c r="U17" s="5"/>
      <c r="V17" s="5"/>
      <c r="W17" s="5"/>
    </row>
    <row r="18" spans="1:23" ht="15.6" x14ac:dyDescent="0.3">
      <c r="A18" s="17"/>
      <c r="B18" s="18" t="s">
        <v>68</v>
      </c>
      <c r="C18" s="18" t="s">
        <v>10</v>
      </c>
      <c r="D18" s="9">
        <v>7.49</v>
      </c>
      <c r="E18" s="9">
        <v>7.49</v>
      </c>
      <c r="F18" s="9">
        <v>7.49</v>
      </c>
      <c r="G18" s="9">
        <v>7.49</v>
      </c>
      <c r="H18" s="9">
        <v>7.49</v>
      </c>
      <c r="I18" s="65">
        <v>7.49</v>
      </c>
      <c r="J18" s="10"/>
      <c r="K18" s="25">
        <v>3.15</v>
      </c>
      <c r="L18" s="25">
        <v>7.49</v>
      </c>
      <c r="M18" s="25">
        <v>7.49</v>
      </c>
      <c r="N18" s="25">
        <v>7.49</v>
      </c>
      <c r="O18" s="25">
        <v>7.49</v>
      </c>
      <c r="P18" s="25" t="s">
        <v>40</v>
      </c>
      <c r="Q18" s="25" t="s">
        <v>40</v>
      </c>
      <c r="R18" s="25" t="s">
        <v>40</v>
      </c>
      <c r="S18" s="5"/>
      <c r="T18" s="5"/>
      <c r="U18" s="5"/>
      <c r="V18" s="5"/>
      <c r="W18" s="5"/>
    </row>
    <row r="19" spans="1:23" ht="15.6" x14ac:dyDescent="0.3">
      <c r="A19" s="17"/>
      <c r="B19" s="18" t="s">
        <v>69</v>
      </c>
      <c r="C19" s="18" t="s">
        <v>13</v>
      </c>
      <c r="D19" s="9">
        <v>7.49</v>
      </c>
      <c r="E19" s="9">
        <v>7.49</v>
      </c>
      <c r="F19" s="9">
        <v>7.49</v>
      </c>
      <c r="G19" s="9">
        <v>7.49</v>
      </c>
      <c r="H19" s="9">
        <v>7.49</v>
      </c>
      <c r="I19" s="9">
        <v>7.49</v>
      </c>
      <c r="J19" s="10"/>
      <c r="K19" s="10" t="s">
        <v>40</v>
      </c>
      <c r="L19" s="9">
        <v>7.49</v>
      </c>
      <c r="M19" s="9">
        <v>7.49</v>
      </c>
      <c r="N19" s="9">
        <v>7.49</v>
      </c>
      <c r="O19" s="10">
        <v>7.49</v>
      </c>
      <c r="P19" s="10" t="s">
        <v>52</v>
      </c>
      <c r="Q19" s="10" t="s">
        <v>52</v>
      </c>
      <c r="R19" s="10" t="s">
        <v>40</v>
      </c>
      <c r="S19" s="5"/>
      <c r="T19" s="5"/>
      <c r="U19" s="5"/>
      <c r="V19" s="5"/>
      <c r="W19" s="5"/>
    </row>
    <row r="20" spans="1:23" ht="16.2" thickBot="1" x14ac:dyDescent="0.35">
      <c r="A20" s="20"/>
      <c r="B20" s="21" t="s">
        <v>14</v>
      </c>
      <c r="C20" s="21" t="s">
        <v>27</v>
      </c>
      <c r="D20" s="22">
        <v>16.28</v>
      </c>
      <c r="E20" s="22">
        <v>16.28</v>
      </c>
      <c r="F20" s="22">
        <v>16.28</v>
      </c>
      <c r="G20" s="22">
        <v>16.28</v>
      </c>
      <c r="H20" s="22">
        <v>16.28</v>
      </c>
      <c r="I20" s="22">
        <v>16.28</v>
      </c>
      <c r="J20" s="10"/>
      <c r="K20" s="10" t="s">
        <v>40</v>
      </c>
      <c r="L20" s="9">
        <v>16.28</v>
      </c>
      <c r="M20" s="9">
        <v>16.28</v>
      </c>
      <c r="N20" s="9">
        <v>16.28</v>
      </c>
      <c r="O20" s="9">
        <v>16.28</v>
      </c>
      <c r="P20" s="9">
        <v>16.28</v>
      </c>
      <c r="Q20" s="9">
        <v>16.28</v>
      </c>
      <c r="R20" s="9">
        <v>12.69</v>
      </c>
      <c r="S20" s="5"/>
      <c r="T20" s="5"/>
      <c r="U20" s="5"/>
      <c r="V20" s="5"/>
      <c r="W20" s="5"/>
    </row>
    <row r="21" spans="1:23" ht="16.2" thickBot="1" x14ac:dyDescent="0.35">
      <c r="A21" s="13" t="s">
        <v>18</v>
      </c>
      <c r="B21" s="14"/>
      <c r="C21" s="14"/>
      <c r="D21" s="16"/>
      <c r="E21" s="16"/>
      <c r="F21" s="16"/>
      <c r="G21" s="16"/>
      <c r="H21" s="16"/>
      <c r="I21" s="16"/>
      <c r="J21" s="10"/>
      <c r="K21" s="32"/>
      <c r="L21" s="32"/>
      <c r="M21" s="32"/>
      <c r="N21" s="32"/>
      <c r="O21" s="32"/>
      <c r="P21" s="32"/>
      <c r="Q21" s="32"/>
      <c r="R21" s="32"/>
      <c r="S21" s="5"/>
      <c r="T21" s="5"/>
      <c r="U21" s="5"/>
      <c r="V21" s="5"/>
      <c r="W21" s="5"/>
    </row>
    <row r="22" spans="1:23" ht="15.6" x14ac:dyDescent="0.3">
      <c r="A22" s="23"/>
      <c r="B22" s="24" t="s">
        <v>17</v>
      </c>
      <c r="C22" s="24" t="s">
        <v>78</v>
      </c>
      <c r="D22" s="25">
        <v>10.56</v>
      </c>
      <c r="E22" s="25">
        <v>10.56</v>
      </c>
      <c r="F22" s="25">
        <v>10.56</v>
      </c>
      <c r="G22" s="25">
        <v>10.56</v>
      </c>
      <c r="H22" s="25">
        <v>10.56</v>
      </c>
      <c r="I22" s="25">
        <v>10.56</v>
      </c>
      <c r="J22" s="10"/>
      <c r="K22" s="10" t="s">
        <v>40</v>
      </c>
      <c r="L22" s="9">
        <v>10.56</v>
      </c>
      <c r="M22" s="9">
        <v>10.56</v>
      </c>
      <c r="N22" s="9">
        <v>10.56</v>
      </c>
      <c r="O22" s="9">
        <v>10.56</v>
      </c>
      <c r="P22" s="9">
        <v>10.56</v>
      </c>
      <c r="Q22" s="9">
        <v>10.56</v>
      </c>
      <c r="R22" s="9" t="s">
        <v>40</v>
      </c>
      <c r="S22" s="5"/>
      <c r="T22" s="5"/>
      <c r="U22" s="5"/>
      <c r="V22" s="5"/>
      <c r="W22" s="5"/>
    </row>
    <row r="23" spans="1:23" ht="15.6" x14ac:dyDescent="0.3">
      <c r="A23" s="17"/>
      <c r="B23" s="18" t="s">
        <v>39</v>
      </c>
      <c r="C23" s="18"/>
      <c r="D23" s="9">
        <v>3.28</v>
      </c>
      <c r="E23" s="9">
        <v>3.28</v>
      </c>
      <c r="F23" s="9">
        <v>3.28</v>
      </c>
      <c r="G23" s="9">
        <v>3.28</v>
      </c>
      <c r="H23" s="9">
        <v>3.28</v>
      </c>
      <c r="I23" s="9">
        <v>3.28</v>
      </c>
      <c r="J23" s="10"/>
      <c r="K23" s="10" t="s">
        <v>40</v>
      </c>
      <c r="L23" s="9">
        <v>3.28</v>
      </c>
      <c r="M23" s="9">
        <v>3.28</v>
      </c>
      <c r="N23" s="9">
        <v>3.28</v>
      </c>
      <c r="O23" s="9">
        <v>3.28</v>
      </c>
      <c r="P23" s="9">
        <v>3.28</v>
      </c>
      <c r="Q23" s="9">
        <v>3.28</v>
      </c>
      <c r="R23" s="9" t="s">
        <v>40</v>
      </c>
      <c r="S23" s="5"/>
      <c r="T23" s="5"/>
      <c r="U23" s="5"/>
      <c r="V23" s="5"/>
      <c r="W23" s="5"/>
    </row>
    <row r="24" spans="1:23" ht="16.2" thickBot="1" x14ac:dyDescent="0.35">
      <c r="A24" s="20"/>
      <c r="B24" s="21" t="s">
        <v>26</v>
      </c>
      <c r="C24" s="21"/>
      <c r="D24" s="22">
        <v>7.72</v>
      </c>
      <c r="E24" s="22">
        <v>7.72</v>
      </c>
      <c r="F24" s="22">
        <v>7.72</v>
      </c>
      <c r="G24" s="22">
        <v>7.72</v>
      </c>
      <c r="H24" s="22">
        <v>7.72</v>
      </c>
      <c r="I24" s="22">
        <v>7.72</v>
      </c>
      <c r="J24" s="10"/>
      <c r="K24" s="36" t="s">
        <v>40</v>
      </c>
      <c r="L24" s="9">
        <v>7.72</v>
      </c>
      <c r="M24" s="9">
        <v>7.72</v>
      </c>
      <c r="N24" s="9">
        <v>7.72</v>
      </c>
      <c r="O24" s="9">
        <v>7.72</v>
      </c>
      <c r="P24" s="9">
        <v>7.72</v>
      </c>
      <c r="Q24" s="9">
        <v>7.72</v>
      </c>
      <c r="R24" s="9" t="s">
        <v>40</v>
      </c>
      <c r="S24" s="5"/>
      <c r="T24" s="5"/>
      <c r="U24" s="5"/>
      <c r="V24" s="5"/>
      <c r="W24" s="5"/>
    </row>
    <row r="25" spans="1:23" ht="15.6" x14ac:dyDescent="0.3">
      <c r="A25" s="23"/>
      <c r="B25" s="24" t="s">
        <v>82</v>
      </c>
      <c r="C25" s="24" t="s">
        <v>28</v>
      </c>
      <c r="D25" s="25">
        <v>18.420000000000002</v>
      </c>
      <c r="E25" s="25">
        <v>18.420000000000002</v>
      </c>
      <c r="F25" s="25">
        <v>18.420000000000002</v>
      </c>
      <c r="G25" s="25">
        <v>18.420000000000002</v>
      </c>
      <c r="H25" s="25">
        <v>18.420000000000002</v>
      </c>
      <c r="I25" s="25">
        <v>18.420000000000002</v>
      </c>
      <c r="J25" s="10"/>
      <c r="K25" s="10" t="s">
        <v>40</v>
      </c>
      <c r="L25" s="25">
        <v>18.420000000000002</v>
      </c>
      <c r="M25" s="25">
        <v>18.420000000000002</v>
      </c>
      <c r="N25" s="25">
        <v>18.420000000000002</v>
      </c>
      <c r="O25" s="25">
        <v>18.420000000000002</v>
      </c>
      <c r="P25" s="25">
        <v>18.420000000000002</v>
      </c>
      <c r="Q25" s="25">
        <v>18.420000000000002</v>
      </c>
      <c r="R25" s="25">
        <v>33.659999999999997</v>
      </c>
      <c r="S25" s="5"/>
      <c r="T25" s="5"/>
      <c r="U25" s="5"/>
      <c r="V25" s="5"/>
      <c r="W25" s="5"/>
    </row>
    <row r="26" spans="1:23" ht="15.6" x14ac:dyDescent="0.3">
      <c r="A26" s="17"/>
      <c r="B26" s="18" t="s">
        <v>39</v>
      </c>
      <c r="C26" s="18"/>
      <c r="D26" s="9">
        <v>5.27</v>
      </c>
      <c r="E26" s="9">
        <v>5.27</v>
      </c>
      <c r="F26" s="9">
        <v>5.27</v>
      </c>
      <c r="G26" s="9">
        <v>5.27</v>
      </c>
      <c r="H26" s="9">
        <v>5.27</v>
      </c>
      <c r="I26" s="9">
        <v>5.27</v>
      </c>
      <c r="J26" s="10"/>
      <c r="K26" s="10" t="s">
        <v>40</v>
      </c>
      <c r="L26" s="9">
        <v>5.27</v>
      </c>
      <c r="M26" s="9">
        <v>5.27</v>
      </c>
      <c r="N26" s="9">
        <v>5.27</v>
      </c>
      <c r="O26" s="9">
        <v>5.27</v>
      </c>
      <c r="P26" s="9">
        <v>5.27</v>
      </c>
      <c r="Q26" s="9">
        <v>5.27</v>
      </c>
      <c r="R26" s="9">
        <v>5.27</v>
      </c>
      <c r="S26" s="5"/>
      <c r="T26" s="5"/>
      <c r="U26" s="5"/>
      <c r="V26" s="5"/>
      <c r="W26" s="5"/>
    </row>
    <row r="27" spans="1:23" ht="16.2" thickBot="1" x14ac:dyDescent="0.35">
      <c r="A27" s="20"/>
      <c r="B27" s="21" t="s">
        <v>26</v>
      </c>
      <c r="C27" s="21"/>
      <c r="D27" s="22">
        <v>11.91</v>
      </c>
      <c r="E27" s="22">
        <v>11.91</v>
      </c>
      <c r="F27" s="22">
        <v>11.91</v>
      </c>
      <c r="G27" s="22">
        <v>11.91</v>
      </c>
      <c r="H27" s="22">
        <v>11.91</v>
      </c>
      <c r="I27" s="22">
        <v>11.91</v>
      </c>
      <c r="J27" s="10"/>
      <c r="K27" s="36" t="s">
        <v>40</v>
      </c>
      <c r="L27" s="22">
        <v>11.91</v>
      </c>
      <c r="M27" s="22">
        <v>11.91</v>
      </c>
      <c r="N27" s="22">
        <v>11.91</v>
      </c>
      <c r="O27" s="22">
        <v>11.91</v>
      </c>
      <c r="P27" s="22">
        <v>11.91</v>
      </c>
      <c r="Q27" s="22">
        <v>11.91</v>
      </c>
      <c r="R27" s="22">
        <v>11.91</v>
      </c>
      <c r="S27" s="5"/>
      <c r="T27" s="5"/>
      <c r="U27" s="5"/>
      <c r="V27" s="5"/>
      <c r="W27" s="5"/>
    </row>
    <row r="28" spans="1:23" ht="15.6" x14ac:dyDescent="0.3">
      <c r="A28" s="23"/>
      <c r="B28" s="24" t="s">
        <v>15</v>
      </c>
      <c r="C28" s="24" t="s">
        <v>16</v>
      </c>
      <c r="D28" s="25">
        <v>9.75</v>
      </c>
      <c r="E28" s="25">
        <v>9.75</v>
      </c>
      <c r="F28" s="25">
        <v>9.75</v>
      </c>
      <c r="G28" s="25">
        <v>9.75</v>
      </c>
      <c r="H28" s="25">
        <v>9.75</v>
      </c>
      <c r="I28" s="25" t="s">
        <v>40</v>
      </c>
      <c r="J28" s="10"/>
      <c r="K28" s="9">
        <v>4.75</v>
      </c>
      <c r="L28" s="9">
        <v>9.75</v>
      </c>
      <c r="M28" s="9">
        <v>9.75</v>
      </c>
      <c r="N28" s="9">
        <v>9.75</v>
      </c>
      <c r="O28" s="9">
        <v>9.75</v>
      </c>
      <c r="P28" s="9" t="s">
        <v>40</v>
      </c>
      <c r="Q28" s="9" t="s">
        <v>40</v>
      </c>
      <c r="R28" s="9" t="s">
        <v>40</v>
      </c>
      <c r="S28" s="5"/>
      <c r="T28" s="5"/>
      <c r="U28" s="5"/>
      <c r="V28" s="5"/>
      <c r="W28" s="5"/>
    </row>
    <row r="29" spans="1:23" ht="15.6" x14ac:dyDescent="0.3">
      <c r="A29" s="17"/>
      <c r="B29" s="18" t="s">
        <v>39</v>
      </c>
      <c r="C29" s="18"/>
      <c r="D29" s="9">
        <v>3.28</v>
      </c>
      <c r="E29" s="9">
        <v>3.28</v>
      </c>
      <c r="F29" s="9">
        <v>3.28</v>
      </c>
      <c r="G29" s="9">
        <v>3.28</v>
      </c>
      <c r="H29" s="9">
        <v>3.28</v>
      </c>
      <c r="I29" s="9" t="s">
        <v>40</v>
      </c>
      <c r="J29" s="10"/>
      <c r="K29" s="9" t="s">
        <v>40</v>
      </c>
      <c r="L29" s="9">
        <v>3.28</v>
      </c>
      <c r="M29" s="9">
        <v>3.28</v>
      </c>
      <c r="N29" s="9">
        <v>3.28</v>
      </c>
      <c r="O29" s="9">
        <v>3.28</v>
      </c>
      <c r="P29" s="9" t="s">
        <v>40</v>
      </c>
      <c r="Q29" s="9" t="s">
        <v>40</v>
      </c>
      <c r="R29" s="9" t="s">
        <v>40</v>
      </c>
      <c r="S29" s="5"/>
      <c r="T29" s="5"/>
      <c r="U29" s="5"/>
      <c r="V29" s="5"/>
      <c r="W29" s="5"/>
    </row>
    <row r="30" spans="1:23" ht="16.2" thickBot="1" x14ac:dyDescent="0.35">
      <c r="A30" s="20"/>
      <c r="B30" s="21" t="s">
        <v>76</v>
      </c>
      <c r="C30" s="21" t="s">
        <v>38</v>
      </c>
      <c r="D30" s="9" t="s">
        <v>40</v>
      </c>
      <c r="E30" s="9" t="s">
        <v>40</v>
      </c>
      <c r="F30" s="9" t="s">
        <v>40</v>
      </c>
      <c r="G30" s="9" t="s">
        <v>40</v>
      </c>
      <c r="H30" s="9" t="s">
        <v>40</v>
      </c>
      <c r="I30" s="9" t="s">
        <v>40</v>
      </c>
      <c r="J30" s="10"/>
      <c r="K30" s="9" t="s">
        <v>40</v>
      </c>
      <c r="L30" s="9" t="s">
        <v>40</v>
      </c>
      <c r="M30" s="9" t="s">
        <v>40</v>
      </c>
      <c r="N30" s="9" t="s">
        <v>40</v>
      </c>
      <c r="O30" s="9" t="s">
        <v>40</v>
      </c>
      <c r="P30" s="9" t="s">
        <v>40</v>
      </c>
      <c r="Q30" s="9" t="s">
        <v>40</v>
      </c>
      <c r="R30" s="9" t="s">
        <v>40</v>
      </c>
      <c r="S30" s="5"/>
      <c r="T30" s="5"/>
      <c r="U30" s="5"/>
      <c r="V30" s="5"/>
      <c r="W30" s="5"/>
    </row>
    <row r="31" spans="1:23" ht="16.2" thickBot="1" x14ac:dyDescent="0.35">
      <c r="A31" s="27" t="s">
        <v>22</v>
      </c>
      <c r="B31" s="28"/>
      <c r="C31" s="28"/>
      <c r="D31" s="32"/>
      <c r="E31" s="32"/>
      <c r="F31" s="32"/>
      <c r="G31" s="32"/>
      <c r="H31" s="32"/>
      <c r="I31" s="32"/>
      <c r="J31" s="10"/>
      <c r="K31" s="32"/>
      <c r="L31" s="32"/>
      <c r="M31" s="32"/>
      <c r="N31" s="32"/>
      <c r="O31" s="32"/>
      <c r="P31" s="32"/>
      <c r="Q31" s="32"/>
      <c r="R31" s="32"/>
      <c r="S31" s="5"/>
      <c r="T31" s="5"/>
      <c r="U31" s="5"/>
      <c r="V31" s="5"/>
      <c r="W31" s="5"/>
    </row>
    <row r="32" spans="1:23" ht="15.6" x14ac:dyDescent="0.3">
      <c r="A32" s="23"/>
      <c r="B32" s="24" t="s">
        <v>19</v>
      </c>
      <c r="C32" s="24"/>
      <c r="D32" s="66">
        <v>6.78</v>
      </c>
      <c r="E32" s="25">
        <v>6.78</v>
      </c>
      <c r="F32" s="25">
        <v>6.78</v>
      </c>
      <c r="G32" s="25">
        <v>6.78</v>
      </c>
      <c r="H32" s="25">
        <v>6.78</v>
      </c>
      <c r="I32" s="25">
        <v>6.78</v>
      </c>
      <c r="J32" s="10"/>
      <c r="K32" s="25">
        <v>3.78</v>
      </c>
      <c r="L32" s="25">
        <v>6.78</v>
      </c>
      <c r="M32" s="25">
        <v>6.78</v>
      </c>
      <c r="N32" s="25">
        <v>6.78</v>
      </c>
      <c r="O32" s="25">
        <v>6.78</v>
      </c>
      <c r="P32" s="25">
        <v>6.78</v>
      </c>
      <c r="Q32" s="25">
        <v>6.78</v>
      </c>
      <c r="R32" s="25" t="s">
        <v>40</v>
      </c>
      <c r="S32" s="5"/>
      <c r="T32" s="5"/>
      <c r="U32" s="5"/>
      <c r="V32" s="5"/>
      <c r="W32" s="5"/>
    </row>
    <row r="33" spans="1:23" ht="16.2" thickBot="1" x14ac:dyDescent="0.35">
      <c r="A33" s="20"/>
      <c r="B33" s="21" t="s">
        <v>81</v>
      </c>
      <c r="C33" s="21" t="s">
        <v>25</v>
      </c>
      <c r="D33" s="65">
        <v>6.78</v>
      </c>
      <c r="E33" s="22">
        <v>6.78</v>
      </c>
      <c r="F33" s="22">
        <v>6.78</v>
      </c>
      <c r="G33" s="22">
        <v>6.78</v>
      </c>
      <c r="H33" s="22">
        <v>6.78</v>
      </c>
      <c r="I33" s="22">
        <v>6.78</v>
      </c>
      <c r="J33" s="10"/>
      <c r="K33" s="10" t="s">
        <v>40</v>
      </c>
      <c r="L33" s="9">
        <v>6.78</v>
      </c>
      <c r="M33" s="9">
        <v>6.78</v>
      </c>
      <c r="N33" s="9">
        <v>6.78</v>
      </c>
      <c r="O33" s="9">
        <v>6.78</v>
      </c>
      <c r="P33" s="9">
        <v>6.78</v>
      </c>
      <c r="Q33" s="9">
        <v>6.78</v>
      </c>
      <c r="R33" s="9" t="s">
        <v>40</v>
      </c>
      <c r="S33" s="5"/>
      <c r="T33" s="5"/>
      <c r="U33" s="5"/>
      <c r="V33" s="5"/>
      <c r="W33" s="5"/>
    </row>
    <row r="34" spans="1:23" ht="15.6" x14ac:dyDescent="0.3">
      <c r="A34" s="23"/>
      <c r="B34" s="24" t="s">
        <v>20</v>
      </c>
      <c r="C34" s="24"/>
      <c r="D34" s="25">
        <v>2.21</v>
      </c>
      <c r="E34" s="25">
        <v>2.21</v>
      </c>
      <c r="F34" s="25">
        <v>2.21</v>
      </c>
      <c r="G34" s="25">
        <v>2.21</v>
      </c>
      <c r="H34" s="25">
        <v>2.21</v>
      </c>
      <c r="I34" s="25">
        <v>2.21</v>
      </c>
      <c r="J34" s="10"/>
      <c r="K34" s="25">
        <v>2.21</v>
      </c>
      <c r="L34" s="25">
        <v>2.21</v>
      </c>
      <c r="M34" s="25">
        <v>2.21</v>
      </c>
      <c r="N34" s="25">
        <v>2.21</v>
      </c>
      <c r="O34" s="25">
        <v>2.21</v>
      </c>
      <c r="P34" s="25">
        <v>2.21</v>
      </c>
      <c r="Q34" s="25">
        <v>2.21</v>
      </c>
      <c r="R34" s="25">
        <v>2.21</v>
      </c>
      <c r="S34" s="5"/>
      <c r="T34" s="5"/>
      <c r="U34" s="5"/>
      <c r="V34" s="5"/>
      <c r="W34" s="5"/>
    </row>
    <row r="35" spans="1:23" ht="15.6" x14ac:dyDescent="0.3">
      <c r="A35" s="17"/>
      <c r="B35" s="18" t="s">
        <v>47</v>
      </c>
      <c r="C35" s="18"/>
      <c r="D35" s="9">
        <v>3.31</v>
      </c>
      <c r="E35" s="9">
        <v>3.31</v>
      </c>
      <c r="F35" s="9">
        <v>3.31</v>
      </c>
      <c r="G35" s="9">
        <v>3.31</v>
      </c>
      <c r="H35" s="9">
        <v>3.31</v>
      </c>
      <c r="I35" s="9">
        <v>3.31</v>
      </c>
      <c r="J35" s="10"/>
      <c r="K35" s="9" t="s">
        <v>40</v>
      </c>
      <c r="L35" s="9">
        <v>3.31</v>
      </c>
      <c r="M35" s="9">
        <v>3.31</v>
      </c>
      <c r="N35" s="9">
        <v>3.31</v>
      </c>
      <c r="O35" s="9">
        <v>3.31</v>
      </c>
      <c r="P35" s="9">
        <v>3.31</v>
      </c>
      <c r="Q35" s="9">
        <v>3.31</v>
      </c>
      <c r="R35" s="9" t="s">
        <v>40</v>
      </c>
      <c r="S35" s="5"/>
      <c r="T35" s="5"/>
      <c r="U35" s="5"/>
      <c r="V35" s="5"/>
      <c r="W35" s="5"/>
    </row>
    <row r="36" spans="1:23" ht="16.2" thickBot="1" x14ac:dyDescent="0.35">
      <c r="A36" s="20"/>
      <c r="B36" s="21" t="s">
        <v>48</v>
      </c>
      <c r="C36" s="21"/>
      <c r="D36" s="22">
        <v>4.2</v>
      </c>
      <c r="E36" s="22">
        <v>4.2</v>
      </c>
      <c r="F36" s="22">
        <v>4.2</v>
      </c>
      <c r="G36" s="22">
        <v>4.2</v>
      </c>
      <c r="H36" s="22">
        <v>4.2</v>
      </c>
      <c r="I36" s="22">
        <v>4.2</v>
      </c>
      <c r="J36" s="10"/>
      <c r="K36" s="9" t="s">
        <v>40</v>
      </c>
      <c r="L36" s="9">
        <v>4.2</v>
      </c>
      <c r="M36" s="9">
        <v>4.2</v>
      </c>
      <c r="N36" s="9">
        <v>4.2</v>
      </c>
      <c r="O36" s="9">
        <v>4.2</v>
      </c>
      <c r="P36" s="9">
        <v>4.2</v>
      </c>
      <c r="Q36" s="9">
        <v>4.2</v>
      </c>
      <c r="R36" s="9" t="s">
        <v>40</v>
      </c>
      <c r="S36" s="5"/>
      <c r="T36" s="5"/>
      <c r="U36" s="5"/>
      <c r="V36" s="5"/>
      <c r="W36" s="5"/>
    </row>
    <row r="37" spans="1:23" ht="15.6" x14ac:dyDescent="0.3">
      <c r="A37" s="18"/>
      <c r="B37" s="18"/>
      <c r="C37" s="18"/>
      <c r="D37" s="19"/>
      <c r="E37" s="19"/>
      <c r="F37" s="19"/>
      <c r="G37" s="19"/>
      <c r="H37" s="19"/>
      <c r="I37" s="19"/>
      <c r="J37" s="31"/>
      <c r="K37" s="19"/>
      <c r="L37" s="19"/>
      <c r="M37" s="19"/>
      <c r="N37" s="19"/>
      <c r="O37" s="19"/>
      <c r="P37" s="19"/>
      <c r="Q37" s="19"/>
      <c r="R37" s="26"/>
      <c r="S37" s="5"/>
      <c r="T37" s="5"/>
      <c r="U37" s="5"/>
      <c r="V37" s="5"/>
      <c r="W37" s="5"/>
    </row>
    <row r="38" spans="1:23" ht="15.6" x14ac:dyDescent="0.3">
      <c r="A38" s="68" t="s">
        <v>83</v>
      </c>
      <c r="B38" s="68"/>
      <c r="C38" s="68"/>
      <c r="D38" s="19"/>
      <c r="E38" s="19"/>
      <c r="F38" s="19"/>
      <c r="G38" s="19"/>
      <c r="H38" s="19"/>
      <c r="I38" s="19"/>
      <c r="J38" s="31"/>
      <c r="K38" s="19"/>
      <c r="L38" s="19"/>
      <c r="M38" s="19"/>
      <c r="N38" s="19"/>
      <c r="O38" s="19"/>
      <c r="P38" s="19"/>
      <c r="Q38" s="19"/>
      <c r="R38" s="26"/>
      <c r="S38" s="5"/>
      <c r="T38" s="5"/>
      <c r="U38" s="5"/>
      <c r="V38" s="5"/>
      <c r="W38" s="5"/>
    </row>
    <row r="39" spans="1:23" ht="15.6" x14ac:dyDescent="0.3">
      <c r="A39" s="29"/>
      <c r="B39" s="29"/>
      <c r="C39" s="30" t="s">
        <v>75</v>
      </c>
      <c r="D39" s="35">
        <v>5.4999999999999997E-3</v>
      </c>
      <c r="E39" s="35">
        <v>5.0000000000000001E-3</v>
      </c>
      <c r="F39" s="35">
        <v>5.0000000000000001E-3</v>
      </c>
      <c r="G39" s="35">
        <v>5.0000000000000001E-3</v>
      </c>
      <c r="H39" s="35">
        <v>5.0000000000000001E-3</v>
      </c>
      <c r="I39" s="35">
        <v>5.0000000000000001E-3</v>
      </c>
      <c r="J39" s="39"/>
      <c r="K39" s="58">
        <v>1.6E-2</v>
      </c>
      <c r="L39" s="58">
        <v>5.0000000000000001E-3</v>
      </c>
      <c r="M39" s="58">
        <v>5.0000000000000001E-3</v>
      </c>
      <c r="N39" s="58">
        <v>4.4999999999999997E-3</v>
      </c>
      <c r="O39" s="58">
        <v>4.4999999999999997E-3</v>
      </c>
      <c r="P39" s="58">
        <v>4.2500000000000003E-3</v>
      </c>
      <c r="Q39" s="58">
        <v>4.2500000000000003E-3</v>
      </c>
      <c r="R39" s="58">
        <v>4.0000000000000001E-3</v>
      </c>
      <c r="S39" s="5"/>
      <c r="T39" s="5"/>
      <c r="U39" s="5"/>
      <c r="V39" s="5"/>
      <c r="W39" s="5"/>
    </row>
    <row r="40" spans="1:23" ht="15.6" x14ac:dyDescent="0.3">
      <c r="A40" s="29"/>
      <c r="B40" s="29"/>
      <c r="C40" s="30" t="s">
        <v>46</v>
      </c>
      <c r="D40" s="35">
        <v>4.2500000000000003E-2</v>
      </c>
      <c r="E40" s="35">
        <v>3.95E-2</v>
      </c>
      <c r="F40" s="35">
        <v>3.95E-2</v>
      </c>
      <c r="G40" s="35">
        <v>3.95E-2</v>
      </c>
      <c r="H40" s="35">
        <v>3.95E-2</v>
      </c>
      <c r="I40" s="35">
        <v>3.95E-2</v>
      </c>
      <c r="J40" s="39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ht="15.6" x14ac:dyDescent="0.3">
      <c r="A41" s="5"/>
      <c r="B41" s="4" t="s">
        <v>5</v>
      </c>
      <c r="C41" s="5"/>
      <c r="D41" s="6"/>
      <c r="E41" s="6"/>
      <c r="F41" s="6"/>
      <c r="G41" s="6"/>
      <c r="H41" s="6"/>
      <c r="I41" s="6"/>
      <c r="J41" s="7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6" x14ac:dyDescent="0.3">
      <c r="A42" s="5"/>
      <c r="B42" s="5" t="s">
        <v>87</v>
      </c>
      <c r="C42" s="5"/>
      <c r="D42" s="6"/>
      <c r="E42" s="6"/>
      <c r="F42" s="6"/>
      <c r="G42" s="6"/>
      <c r="H42" s="6"/>
      <c r="I42" s="6"/>
      <c r="J42" s="7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ht="15.6" x14ac:dyDescent="0.3">
      <c r="A43" s="5"/>
      <c r="B43" s="5" t="s">
        <v>86</v>
      </c>
      <c r="C43" s="5"/>
      <c r="D43" s="6"/>
      <c r="E43" s="6"/>
      <c r="F43" s="6"/>
      <c r="G43" s="6"/>
      <c r="H43" s="6"/>
      <c r="I43" s="6"/>
      <c r="J43" s="7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6" x14ac:dyDescent="0.3">
      <c r="A44" s="5"/>
      <c r="B44" s="5" t="s">
        <v>85</v>
      </c>
      <c r="C44" s="5"/>
      <c r="D44" s="6"/>
      <c r="E44" s="6"/>
      <c r="F44" s="6"/>
      <c r="G44" s="6"/>
      <c r="H44" s="6"/>
      <c r="I44" s="6"/>
      <c r="J44" s="7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5.6" x14ac:dyDescent="0.3">
      <c r="A45" s="5"/>
      <c r="B45" s="5" t="s">
        <v>84</v>
      </c>
      <c r="C45" s="5"/>
      <c r="D45" s="6"/>
      <c r="E45" s="6"/>
      <c r="F45" s="6"/>
      <c r="G45" s="6"/>
      <c r="H45" s="6"/>
      <c r="I45" s="6"/>
      <c r="J45" s="7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15.6" x14ac:dyDescent="0.3">
      <c r="A46" s="5"/>
      <c r="B46" s="5"/>
      <c r="C46" s="5"/>
      <c r="D46" s="6"/>
      <c r="E46" s="6"/>
      <c r="F46" s="6"/>
      <c r="G46" s="6"/>
      <c r="H46" s="6"/>
      <c r="I46" s="6"/>
      <c r="J46" s="7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ht="15.6" x14ac:dyDescent="0.3">
      <c r="A47" s="34"/>
      <c r="B47" s="54" t="s">
        <v>90</v>
      </c>
      <c r="C47" s="51"/>
      <c r="D47" s="53"/>
      <c r="E47" s="52">
        <v>100</v>
      </c>
      <c r="F47" s="6"/>
      <c r="G47" s="6"/>
      <c r="H47" s="6"/>
      <c r="I47" s="6"/>
      <c r="J47" s="7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6" x14ac:dyDescent="0.3">
      <c r="A48" s="5"/>
      <c r="B48" s="5"/>
      <c r="C48" s="5"/>
      <c r="D48" s="6"/>
      <c r="E48" s="6"/>
      <c r="F48" s="6"/>
      <c r="G48" s="6"/>
      <c r="H48" s="6"/>
      <c r="I48" s="6"/>
      <c r="J48" s="7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ht="15.6" x14ac:dyDescent="0.3">
      <c r="A49" s="5"/>
      <c r="B49" s="67" t="s">
        <v>96</v>
      </c>
      <c r="C49" s="5"/>
      <c r="D49" s="6"/>
      <c r="E49" s="6"/>
      <c r="F49" s="6"/>
      <c r="G49" s="6"/>
      <c r="H49" s="6"/>
      <c r="I49" s="6"/>
      <c r="J49" s="7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6" x14ac:dyDescent="0.3">
      <c r="A50" s="5"/>
      <c r="B50" s="5"/>
      <c r="C50" s="42"/>
      <c r="D50" s="6"/>
      <c r="E50" s="6"/>
      <c r="F50" s="6"/>
      <c r="G50" s="6"/>
      <c r="H50" s="6"/>
      <c r="I50" s="6"/>
      <c r="J50" s="7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</sheetData>
  <mergeCells count="3">
    <mergeCell ref="A38:C38"/>
    <mergeCell ref="D4:I4"/>
    <mergeCell ref="K4:R4"/>
  </mergeCells>
  <printOptions gridLines="1"/>
  <pageMargins left="0.45" right="0.45" top="0.75" bottom="0.75" header="0.3" footer="0.3"/>
  <pageSetup paperSize="5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topLeftCell="A22" workbookViewId="0"/>
  </sheetViews>
  <sheetFormatPr defaultRowHeight="14.4" x14ac:dyDescent="0.3"/>
  <cols>
    <col min="1" max="1" width="3.88671875" style="1" customWidth="1"/>
    <col min="2" max="2" width="41.44140625" style="1" customWidth="1"/>
    <col min="3" max="3" width="38.44140625" style="1" customWidth="1"/>
    <col min="4" max="9" width="18" style="2" bestFit="1" customWidth="1"/>
    <col min="10" max="10" width="7" style="3" customWidth="1"/>
    <col min="11" max="17" width="18" style="1" bestFit="1" customWidth="1"/>
    <col min="18" max="18" width="19.109375" style="1" bestFit="1" customWidth="1"/>
    <col min="19" max="19" width="38.88671875" customWidth="1"/>
  </cols>
  <sheetData>
    <row r="1" spans="1:24" ht="18" customHeight="1" x14ac:dyDescent="0.4">
      <c r="A1" s="33" t="s">
        <v>71</v>
      </c>
      <c r="B1" s="42"/>
      <c r="C1" s="1" t="s">
        <v>93</v>
      </c>
      <c r="D1" s="6"/>
      <c r="E1" s="6"/>
      <c r="F1" s="6"/>
      <c r="G1" s="6"/>
      <c r="H1" s="6"/>
      <c r="I1" s="6"/>
      <c r="J1" s="7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4" ht="18" customHeight="1" x14ac:dyDescent="0.4">
      <c r="A2" s="33" t="s">
        <v>95</v>
      </c>
      <c r="B2" s="42"/>
      <c r="C2" s="5"/>
      <c r="D2" s="6"/>
      <c r="E2" s="6"/>
      <c r="F2" s="48"/>
      <c r="G2" s="6"/>
      <c r="H2" s="6"/>
      <c r="I2" s="6"/>
      <c r="J2" s="7"/>
      <c r="K2" s="5"/>
      <c r="L2" s="5"/>
      <c r="M2" s="5"/>
      <c r="N2" s="33"/>
      <c r="O2" s="5"/>
      <c r="P2" s="5"/>
      <c r="Q2" s="5"/>
      <c r="R2" s="5"/>
      <c r="S2" s="5"/>
      <c r="T2" s="5"/>
      <c r="U2" s="5"/>
      <c r="V2" s="5"/>
      <c r="W2" s="5"/>
    </row>
    <row r="3" spans="1:24" ht="18" customHeight="1" x14ac:dyDescent="0.4">
      <c r="A3" s="33" t="s">
        <v>89</v>
      </c>
      <c r="B3" s="42"/>
      <c r="C3" s="5"/>
      <c r="J3" s="37"/>
      <c r="S3" s="5"/>
      <c r="T3" s="5"/>
      <c r="U3" s="5"/>
      <c r="V3" s="5"/>
      <c r="W3" s="5"/>
    </row>
    <row r="4" spans="1:24" ht="18" customHeight="1" x14ac:dyDescent="0.4">
      <c r="A4" s="33"/>
      <c r="B4" s="42"/>
      <c r="C4" s="5"/>
      <c r="D4" s="69" t="s">
        <v>73</v>
      </c>
      <c r="E4" s="69"/>
      <c r="F4" s="69"/>
      <c r="G4" s="69"/>
      <c r="H4" s="69"/>
      <c r="I4" s="69"/>
      <c r="J4" s="38"/>
      <c r="K4" s="70" t="s">
        <v>74</v>
      </c>
      <c r="L4" s="70"/>
      <c r="M4" s="70"/>
      <c r="N4" s="70"/>
      <c r="O4" s="70"/>
      <c r="P4" s="70"/>
      <c r="Q4" s="70"/>
      <c r="R4" s="70"/>
      <c r="S4" s="5"/>
      <c r="T4" s="5"/>
      <c r="U4" s="5"/>
      <c r="V4" s="5"/>
      <c r="W4" s="5"/>
    </row>
    <row r="5" spans="1:24" ht="24" thickBot="1" x14ac:dyDescent="0.5">
      <c r="A5" s="34"/>
      <c r="B5" s="56" t="s">
        <v>91</v>
      </c>
      <c r="C5" s="55" t="s">
        <v>92</v>
      </c>
      <c r="D5" s="8" t="s">
        <v>33</v>
      </c>
      <c r="E5" s="8" t="s">
        <v>35</v>
      </c>
      <c r="F5" s="8" t="s">
        <v>53</v>
      </c>
      <c r="G5" s="8" t="s">
        <v>34</v>
      </c>
      <c r="H5" s="8" t="s">
        <v>36</v>
      </c>
      <c r="I5" s="8" t="s">
        <v>37</v>
      </c>
      <c r="J5" s="8"/>
      <c r="K5" s="8" t="s">
        <v>32</v>
      </c>
      <c r="L5" s="49" t="s">
        <v>29</v>
      </c>
      <c r="M5" s="49" t="s">
        <v>56</v>
      </c>
      <c r="N5" s="8" t="s">
        <v>30</v>
      </c>
      <c r="O5" s="8" t="s">
        <v>31</v>
      </c>
      <c r="P5" s="8" t="s">
        <v>49</v>
      </c>
      <c r="Q5" s="8" t="s">
        <v>59</v>
      </c>
      <c r="R5" s="8" t="s">
        <v>50</v>
      </c>
      <c r="S5" s="5"/>
      <c r="T5" s="5"/>
      <c r="U5" s="5"/>
      <c r="V5" s="5"/>
      <c r="W5" s="5"/>
    </row>
    <row r="6" spans="1:24" s="4" customFormat="1" ht="16.2" thickBot="1" x14ac:dyDescent="0.35">
      <c r="A6" s="15" t="s">
        <v>88</v>
      </c>
      <c r="B6" s="15"/>
      <c r="C6" s="15" t="s">
        <v>77</v>
      </c>
      <c r="D6" s="50">
        <f>43.61*12</f>
        <v>523.31999999999994</v>
      </c>
      <c r="E6" s="50">
        <f>49.61*12</f>
        <v>595.31999999999994</v>
      </c>
      <c r="F6" s="50">
        <f>58.46*12</f>
        <v>701.52</v>
      </c>
      <c r="G6" s="50">
        <f>62.39*12</f>
        <v>748.68000000000006</v>
      </c>
      <c r="H6" s="50">
        <f>74.24*12</f>
        <v>890.87999999999988</v>
      </c>
      <c r="I6" s="50">
        <f>89.73*12</f>
        <v>1076.76</v>
      </c>
      <c r="J6" s="40"/>
      <c r="K6" s="50">
        <f>19.55*12</f>
        <v>234.60000000000002</v>
      </c>
      <c r="L6" s="50">
        <f>39.91*12</f>
        <v>478.91999999999996</v>
      </c>
      <c r="M6" s="50">
        <f>42.45*12</f>
        <v>509.40000000000003</v>
      </c>
      <c r="N6" s="50">
        <f>48.14*12</f>
        <v>577.68000000000006</v>
      </c>
      <c r="O6" s="50">
        <f>67.92*12</f>
        <v>815.04</v>
      </c>
      <c r="P6" s="50">
        <f>110.59*12</f>
        <v>1327.08</v>
      </c>
      <c r="Q6" s="50">
        <f>130.38*12</f>
        <v>1564.56</v>
      </c>
      <c r="R6" s="50">
        <f>205.48*12</f>
        <v>2465.7599999999998</v>
      </c>
      <c r="S6" s="40"/>
      <c r="T6" s="40"/>
      <c r="U6" s="40"/>
      <c r="V6" s="40"/>
      <c r="W6" s="40"/>
      <c r="X6" s="40"/>
    </row>
    <row r="7" spans="1:24" ht="15.6" x14ac:dyDescent="0.3">
      <c r="A7" s="5"/>
      <c r="B7" s="5" t="s">
        <v>67</v>
      </c>
      <c r="C7" s="45" t="s">
        <v>79</v>
      </c>
      <c r="D7" s="11" t="s">
        <v>41</v>
      </c>
      <c r="E7" s="11" t="s">
        <v>42</v>
      </c>
      <c r="F7" s="11" t="s">
        <v>54</v>
      </c>
      <c r="G7" s="11" t="s">
        <v>43</v>
      </c>
      <c r="H7" s="11" t="s">
        <v>44</v>
      </c>
      <c r="I7" s="11" t="s">
        <v>45</v>
      </c>
      <c r="J7" s="43"/>
      <c r="K7" s="11" t="s">
        <v>70</v>
      </c>
      <c r="L7" s="11">
        <v>30</v>
      </c>
      <c r="M7" s="11">
        <v>36</v>
      </c>
      <c r="N7" s="11">
        <v>45</v>
      </c>
      <c r="O7" s="11">
        <v>55</v>
      </c>
      <c r="P7" s="11">
        <v>80</v>
      </c>
      <c r="Q7" s="11">
        <v>95</v>
      </c>
      <c r="R7" s="11">
        <v>110</v>
      </c>
      <c r="S7" s="34"/>
      <c r="T7" s="34"/>
      <c r="U7" s="34"/>
      <c r="V7" s="34"/>
      <c r="W7" s="34"/>
      <c r="X7" s="41"/>
    </row>
    <row r="8" spans="1:24" ht="15.6" x14ac:dyDescent="0.3">
      <c r="A8" s="5"/>
      <c r="B8" s="5" t="s">
        <v>0</v>
      </c>
      <c r="C8" s="46" t="s">
        <v>80</v>
      </c>
      <c r="D8" s="12" t="s">
        <v>62</v>
      </c>
      <c r="E8" s="12" t="s">
        <v>62</v>
      </c>
      <c r="F8" s="12" t="s">
        <v>62</v>
      </c>
      <c r="G8" s="12" t="s">
        <v>63</v>
      </c>
      <c r="H8" s="12" t="s">
        <v>63</v>
      </c>
      <c r="I8" s="12" t="s">
        <v>63</v>
      </c>
      <c r="J8" s="43"/>
      <c r="K8" s="12" t="s">
        <v>64</v>
      </c>
      <c r="L8" s="12" t="s">
        <v>65</v>
      </c>
      <c r="M8" s="12" t="s">
        <v>65</v>
      </c>
      <c r="N8" s="64" t="s">
        <v>65</v>
      </c>
      <c r="O8" s="64" t="s">
        <v>65</v>
      </c>
      <c r="P8" s="12" t="s">
        <v>63</v>
      </c>
      <c r="Q8" s="12" t="s">
        <v>63</v>
      </c>
      <c r="R8" s="12" t="s">
        <v>66</v>
      </c>
      <c r="S8" s="34"/>
      <c r="T8" s="34"/>
      <c r="U8" s="34"/>
      <c r="V8" s="34"/>
      <c r="W8" s="34"/>
      <c r="X8" s="41"/>
    </row>
    <row r="9" spans="1:24" ht="15.6" x14ac:dyDescent="0.3">
      <c r="A9" s="5"/>
      <c r="B9" s="5" t="s">
        <v>1</v>
      </c>
      <c r="C9" s="47" t="s">
        <v>61</v>
      </c>
      <c r="D9" s="44" t="s">
        <v>58</v>
      </c>
      <c r="E9" s="44" t="s">
        <v>58</v>
      </c>
      <c r="F9" s="44" t="s">
        <v>58</v>
      </c>
      <c r="G9" s="44" t="s">
        <v>55</v>
      </c>
      <c r="H9" s="44" t="s">
        <v>55</v>
      </c>
      <c r="I9" s="44" t="s">
        <v>55</v>
      </c>
      <c r="J9" s="43"/>
      <c r="K9" s="44" t="s">
        <v>57</v>
      </c>
      <c r="L9" s="44" t="s">
        <v>58</v>
      </c>
      <c r="M9" s="44" t="s">
        <v>58</v>
      </c>
      <c r="N9" s="64" t="s">
        <v>58</v>
      </c>
      <c r="O9" s="64" t="s">
        <v>58</v>
      </c>
      <c r="P9" s="44" t="s">
        <v>55</v>
      </c>
      <c r="Q9" s="44" t="s">
        <v>55</v>
      </c>
      <c r="R9" s="44" t="s">
        <v>60</v>
      </c>
      <c r="S9" s="34"/>
      <c r="T9" s="34"/>
      <c r="U9" s="34"/>
      <c r="V9" s="34"/>
      <c r="W9" s="34"/>
      <c r="X9" s="41"/>
    </row>
    <row r="10" spans="1:24" ht="15.6" x14ac:dyDescent="0.3">
      <c r="A10" s="5"/>
      <c r="B10" s="5" t="s">
        <v>2</v>
      </c>
      <c r="C10" s="5" t="s">
        <v>11</v>
      </c>
      <c r="D10" s="6"/>
      <c r="E10" s="6"/>
      <c r="F10" s="6"/>
      <c r="G10" s="6"/>
      <c r="H10" s="6"/>
      <c r="I10" s="6"/>
      <c r="J10" s="5"/>
      <c r="K10" s="6"/>
      <c r="L10" s="6"/>
      <c r="M10" s="6"/>
      <c r="N10" s="6"/>
      <c r="O10" s="6"/>
      <c r="P10" s="6"/>
      <c r="Q10" s="6"/>
      <c r="R10" s="6"/>
      <c r="S10" s="34"/>
      <c r="T10" s="34"/>
      <c r="U10" s="34"/>
      <c r="V10" s="34"/>
      <c r="W10" s="34"/>
      <c r="X10" s="41"/>
    </row>
    <row r="11" spans="1:24" ht="15.6" x14ac:dyDescent="0.3">
      <c r="A11" s="5"/>
      <c r="B11" s="5" t="s">
        <v>3</v>
      </c>
      <c r="C11" s="5" t="s">
        <v>12</v>
      </c>
      <c r="D11" s="6"/>
      <c r="E11" s="6"/>
      <c r="F11" s="6"/>
      <c r="G11" s="6"/>
      <c r="H11" s="6"/>
      <c r="I11" s="6"/>
      <c r="J11" s="5"/>
      <c r="K11" s="6"/>
      <c r="L11" s="6"/>
      <c r="M11" s="6"/>
      <c r="N11" s="6"/>
      <c r="O11" s="6"/>
      <c r="P11" s="6"/>
      <c r="Q11" s="6"/>
      <c r="R11" s="6"/>
      <c r="S11" s="34"/>
      <c r="T11" s="34"/>
      <c r="U11" s="34"/>
      <c r="V11" s="34"/>
      <c r="W11" s="34"/>
      <c r="X11" s="41"/>
    </row>
    <row r="12" spans="1:24" ht="15.6" x14ac:dyDescent="0.3">
      <c r="A12" s="5"/>
      <c r="B12" s="5" t="s">
        <v>4</v>
      </c>
      <c r="C12" s="5" t="s">
        <v>72</v>
      </c>
      <c r="D12" s="6"/>
      <c r="E12" s="6"/>
      <c r="F12" s="6"/>
      <c r="G12" s="6"/>
      <c r="H12" s="6"/>
      <c r="I12" s="6"/>
      <c r="J12" s="5"/>
      <c r="K12" s="6"/>
      <c r="L12" s="6"/>
      <c r="M12" s="6"/>
      <c r="N12" s="6"/>
      <c r="O12" s="6"/>
      <c r="P12" s="6"/>
      <c r="Q12" s="6"/>
      <c r="R12" s="6"/>
      <c r="S12" s="34"/>
      <c r="T12" s="34"/>
      <c r="U12" s="34"/>
      <c r="V12" s="34"/>
      <c r="W12" s="34"/>
      <c r="X12" s="41"/>
    </row>
    <row r="13" spans="1:24" ht="15.6" x14ac:dyDescent="0.3">
      <c r="A13" s="5"/>
      <c r="B13" s="5" t="s">
        <v>6</v>
      </c>
      <c r="C13" s="5" t="s">
        <v>23</v>
      </c>
      <c r="D13" s="6"/>
      <c r="E13" s="6"/>
      <c r="F13" s="6"/>
      <c r="G13" s="6"/>
      <c r="H13" s="6"/>
      <c r="I13" s="6"/>
      <c r="J13" s="5"/>
      <c r="K13" s="6"/>
      <c r="L13" s="6"/>
      <c r="M13" s="6"/>
      <c r="N13" s="6"/>
      <c r="O13" s="6"/>
      <c r="P13" s="6"/>
      <c r="Q13" s="6"/>
      <c r="R13" s="6"/>
      <c r="S13" s="34"/>
      <c r="T13" s="34"/>
      <c r="U13" s="34"/>
      <c r="V13" s="34"/>
      <c r="W13" s="34"/>
      <c r="X13" s="41"/>
    </row>
    <row r="14" spans="1:24" ht="15.6" x14ac:dyDescent="0.3">
      <c r="A14" s="5"/>
      <c r="B14" s="5" t="s">
        <v>7</v>
      </c>
      <c r="C14" s="5" t="s">
        <v>24</v>
      </c>
      <c r="D14" s="6"/>
      <c r="E14" s="6"/>
      <c r="F14" s="6"/>
      <c r="G14" s="6"/>
      <c r="H14" s="6"/>
      <c r="I14" s="6"/>
      <c r="J14" s="5"/>
      <c r="K14" s="6"/>
      <c r="L14" s="6"/>
      <c r="M14" s="6"/>
      <c r="N14" s="6"/>
      <c r="O14" s="6"/>
      <c r="P14" s="6"/>
      <c r="Q14" s="6"/>
      <c r="R14" s="6"/>
      <c r="S14" s="34"/>
      <c r="T14" s="34"/>
      <c r="U14" s="34"/>
      <c r="V14" s="34"/>
      <c r="W14" s="34"/>
      <c r="X14" s="41"/>
    </row>
    <row r="15" spans="1:24" ht="15.6" x14ac:dyDescent="0.3">
      <c r="A15" s="5"/>
      <c r="B15" s="5" t="s">
        <v>8</v>
      </c>
      <c r="C15" s="5" t="s">
        <v>51</v>
      </c>
      <c r="D15" s="6"/>
      <c r="E15" s="6"/>
      <c r="F15" s="6"/>
      <c r="G15" s="6"/>
      <c r="H15" s="6"/>
      <c r="I15" s="6"/>
      <c r="J15" s="5"/>
      <c r="K15" s="6"/>
      <c r="L15" s="6"/>
      <c r="M15" s="6"/>
      <c r="N15" s="6"/>
      <c r="O15" s="6"/>
      <c r="P15" s="6"/>
      <c r="Q15" s="6"/>
      <c r="R15" s="6"/>
      <c r="S15" s="34"/>
      <c r="T15" s="34"/>
      <c r="U15" s="34"/>
      <c r="V15" s="34"/>
      <c r="W15" s="34"/>
      <c r="X15" s="41"/>
    </row>
    <row r="16" spans="1:24" ht="16.2" thickBot="1" x14ac:dyDescent="0.35">
      <c r="A16" s="5"/>
      <c r="B16" s="5" t="s">
        <v>9</v>
      </c>
      <c r="C16" s="5"/>
      <c r="D16" s="6"/>
      <c r="E16" s="6"/>
      <c r="F16" s="6"/>
      <c r="G16" s="6"/>
      <c r="H16" s="6"/>
      <c r="I16" s="6"/>
      <c r="J16" s="7"/>
      <c r="K16" s="6"/>
      <c r="L16" s="6"/>
      <c r="M16" s="6"/>
      <c r="N16" s="6"/>
      <c r="O16" s="6"/>
      <c r="P16" s="6"/>
      <c r="Q16" s="6"/>
      <c r="R16" s="6"/>
      <c r="S16" s="34"/>
      <c r="T16" s="34"/>
      <c r="U16" s="34"/>
      <c r="V16" s="34"/>
      <c r="W16" s="34"/>
      <c r="X16" s="41"/>
    </row>
    <row r="17" spans="1:23" ht="16.2" thickBot="1" x14ac:dyDescent="0.35">
      <c r="A17" s="13" t="s">
        <v>21</v>
      </c>
      <c r="B17" s="14"/>
      <c r="C17" s="15"/>
      <c r="D17" s="16"/>
      <c r="E17" s="16"/>
      <c r="F17" s="16"/>
      <c r="G17" s="16"/>
      <c r="H17" s="16"/>
      <c r="I17" s="16"/>
      <c r="J17" s="31"/>
      <c r="K17" s="16"/>
      <c r="L17" s="16"/>
      <c r="M17" s="16"/>
      <c r="N17" s="16"/>
      <c r="O17" s="16"/>
      <c r="P17" s="16"/>
      <c r="Q17" s="16"/>
      <c r="R17" s="16"/>
      <c r="S17" s="5"/>
      <c r="T17" s="5"/>
      <c r="U17" s="5"/>
      <c r="V17" s="5"/>
      <c r="W17" s="5"/>
    </row>
    <row r="18" spans="1:23" ht="15.6" x14ac:dyDescent="0.3">
      <c r="A18" s="17"/>
      <c r="B18" s="18" t="s">
        <v>68</v>
      </c>
      <c r="C18" s="18" t="s">
        <v>10</v>
      </c>
      <c r="D18" s="9">
        <f>7.49*12</f>
        <v>89.88</v>
      </c>
      <c r="E18" s="9">
        <f t="shared" ref="E18:I19" si="0">7.49*12</f>
        <v>89.88</v>
      </c>
      <c r="F18" s="9">
        <f t="shared" si="0"/>
        <v>89.88</v>
      </c>
      <c r="G18" s="9">
        <f t="shared" si="0"/>
        <v>89.88</v>
      </c>
      <c r="H18" s="9">
        <f t="shared" si="0"/>
        <v>89.88</v>
      </c>
      <c r="I18" s="65">
        <f>7.49*12</f>
        <v>89.88</v>
      </c>
      <c r="J18" s="10"/>
      <c r="K18" s="25">
        <f>3.15*12</f>
        <v>37.799999999999997</v>
      </c>
      <c r="L18" s="25">
        <f>7.49*12</f>
        <v>89.88</v>
      </c>
      <c r="M18" s="25">
        <f t="shared" ref="M18:O18" si="1">7.49*12</f>
        <v>89.88</v>
      </c>
      <c r="N18" s="25">
        <f t="shared" si="1"/>
        <v>89.88</v>
      </c>
      <c r="O18" s="25">
        <f t="shared" si="1"/>
        <v>89.88</v>
      </c>
      <c r="P18" s="25" t="s">
        <v>40</v>
      </c>
      <c r="Q18" s="25" t="s">
        <v>40</v>
      </c>
      <c r="R18" s="25" t="s">
        <v>40</v>
      </c>
      <c r="S18" s="5"/>
      <c r="T18" s="5"/>
      <c r="U18" s="5"/>
      <c r="V18" s="5"/>
      <c r="W18" s="5"/>
    </row>
    <row r="19" spans="1:23" ht="15.6" x14ac:dyDescent="0.3">
      <c r="A19" s="17"/>
      <c r="B19" s="18" t="s">
        <v>69</v>
      </c>
      <c r="C19" s="18" t="s">
        <v>13</v>
      </c>
      <c r="D19" s="9">
        <f>7.49*12</f>
        <v>89.88</v>
      </c>
      <c r="E19" s="9">
        <f t="shared" si="0"/>
        <v>89.88</v>
      </c>
      <c r="F19" s="9">
        <f t="shared" si="0"/>
        <v>89.88</v>
      </c>
      <c r="G19" s="9">
        <f t="shared" si="0"/>
        <v>89.88</v>
      </c>
      <c r="H19" s="9">
        <f t="shared" si="0"/>
        <v>89.88</v>
      </c>
      <c r="I19" s="9">
        <f t="shared" si="0"/>
        <v>89.88</v>
      </c>
      <c r="J19" s="10"/>
      <c r="K19" s="10" t="s">
        <v>40</v>
      </c>
      <c r="L19" s="9">
        <f>7.49*12</f>
        <v>89.88</v>
      </c>
      <c r="M19" s="9">
        <f t="shared" ref="M19:O19" si="2">7.49*12</f>
        <v>89.88</v>
      </c>
      <c r="N19" s="9">
        <f t="shared" si="2"/>
        <v>89.88</v>
      </c>
      <c r="O19" s="9">
        <f t="shared" si="2"/>
        <v>89.88</v>
      </c>
      <c r="P19" s="10" t="s">
        <v>52</v>
      </c>
      <c r="Q19" s="10" t="s">
        <v>52</v>
      </c>
      <c r="R19" s="10" t="s">
        <v>40</v>
      </c>
      <c r="S19" s="5"/>
      <c r="T19" s="5"/>
      <c r="U19" s="5"/>
      <c r="V19" s="5"/>
      <c r="W19" s="5"/>
    </row>
    <row r="20" spans="1:23" ht="16.2" thickBot="1" x14ac:dyDescent="0.35">
      <c r="A20" s="20"/>
      <c r="B20" s="21" t="s">
        <v>14</v>
      </c>
      <c r="C20" s="21" t="s">
        <v>27</v>
      </c>
      <c r="D20" s="22">
        <f>16.28*12</f>
        <v>195.36</v>
      </c>
      <c r="E20" s="22">
        <f t="shared" ref="E20:I20" si="3">16.28*12</f>
        <v>195.36</v>
      </c>
      <c r="F20" s="22">
        <f t="shared" si="3"/>
        <v>195.36</v>
      </c>
      <c r="G20" s="22">
        <f t="shared" si="3"/>
        <v>195.36</v>
      </c>
      <c r="H20" s="22">
        <f t="shared" si="3"/>
        <v>195.36</v>
      </c>
      <c r="I20" s="22">
        <f t="shared" si="3"/>
        <v>195.36</v>
      </c>
      <c r="J20" s="10"/>
      <c r="K20" s="10" t="s">
        <v>40</v>
      </c>
      <c r="L20" s="9">
        <f>16.28*12</f>
        <v>195.36</v>
      </c>
      <c r="M20" s="9">
        <f t="shared" ref="M20:Q20" si="4">16.28*12</f>
        <v>195.36</v>
      </c>
      <c r="N20" s="9">
        <f t="shared" si="4"/>
        <v>195.36</v>
      </c>
      <c r="O20" s="9">
        <f t="shared" si="4"/>
        <v>195.36</v>
      </c>
      <c r="P20" s="9">
        <f t="shared" si="4"/>
        <v>195.36</v>
      </c>
      <c r="Q20" s="9">
        <f t="shared" si="4"/>
        <v>195.36</v>
      </c>
      <c r="R20" s="9">
        <f>12.69*12</f>
        <v>152.28</v>
      </c>
      <c r="S20" s="5"/>
      <c r="T20" s="5"/>
      <c r="U20" s="5"/>
      <c r="V20" s="5"/>
      <c r="W20" s="5"/>
    </row>
    <row r="21" spans="1:23" ht="16.2" thickBot="1" x14ac:dyDescent="0.35">
      <c r="A21" s="13" t="s">
        <v>18</v>
      </c>
      <c r="B21" s="14"/>
      <c r="C21" s="14"/>
      <c r="D21" s="16"/>
      <c r="E21" s="16"/>
      <c r="F21" s="16"/>
      <c r="G21" s="16"/>
      <c r="H21" s="16"/>
      <c r="I21" s="16"/>
      <c r="J21" s="10"/>
      <c r="K21" s="32"/>
      <c r="L21" s="32"/>
      <c r="M21" s="32"/>
      <c r="N21" s="32"/>
      <c r="O21" s="32"/>
      <c r="P21" s="32"/>
      <c r="Q21" s="32"/>
      <c r="R21" s="32"/>
      <c r="S21" s="5"/>
      <c r="T21" s="5"/>
      <c r="U21" s="5"/>
      <c r="V21" s="5"/>
      <c r="W21" s="5"/>
    </row>
    <row r="22" spans="1:23" ht="15.6" x14ac:dyDescent="0.3">
      <c r="A22" s="23"/>
      <c r="B22" s="24" t="s">
        <v>17</v>
      </c>
      <c r="C22" s="24" t="s">
        <v>78</v>
      </c>
      <c r="D22" s="25">
        <f>10.56*12</f>
        <v>126.72</v>
      </c>
      <c r="E22" s="25">
        <f t="shared" ref="E22:I22" si="5">10.56*12</f>
        <v>126.72</v>
      </c>
      <c r="F22" s="25">
        <f t="shared" si="5"/>
        <v>126.72</v>
      </c>
      <c r="G22" s="25">
        <f t="shared" si="5"/>
        <v>126.72</v>
      </c>
      <c r="H22" s="25">
        <f t="shared" si="5"/>
        <v>126.72</v>
      </c>
      <c r="I22" s="25">
        <f t="shared" si="5"/>
        <v>126.72</v>
      </c>
      <c r="J22" s="10"/>
      <c r="K22" s="10" t="s">
        <v>40</v>
      </c>
      <c r="L22" s="9">
        <f>10.56*12</f>
        <v>126.72</v>
      </c>
      <c r="M22" s="9">
        <f t="shared" ref="M22:Q22" si="6">10.56*12</f>
        <v>126.72</v>
      </c>
      <c r="N22" s="9">
        <f t="shared" si="6"/>
        <v>126.72</v>
      </c>
      <c r="O22" s="9">
        <f t="shared" si="6"/>
        <v>126.72</v>
      </c>
      <c r="P22" s="9">
        <f t="shared" si="6"/>
        <v>126.72</v>
      </c>
      <c r="Q22" s="9">
        <f t="shared" si="6"/>
        <v>126.72</v>
      </c>
      <c r="R22" s="9" t="s">
        <v>40</v>
      </c>
      <c r="S22" s="5"/>
      <c r="T22" s="5"/>
      <c r="U22" s="5"/>
      <c r="V22" s="5"/>
      <c r="W22" s="5"/>
    </row>
    <row r="23" spans="1:23" ht="15.6" x14ac:dyDescent="0.3">
      <c r="A23" s="17"/>
      <c r="B23" s="18" t="s">
        <v>39</v>
      </c>
      <c r="C23" s="18"/>
      <c r="D23" s="9">
        <f>3.28*12</f>
        <v>39.36</v>
      </c>
      <c r="E23" s="9">
        <f t="shared" ref="E23:I23" si="7">3.28*12</f>
        <v>39.36</v>
      </c>
      <c r="F23" s="9">
        <f t="shared" si="7"/>
        <v>39.36</v>
      </c>
      <c r="G23" s="9">
        <f t="shared" si="7"/>
        <v>39.36</v>
      </c>
      <c r="H23" s="9">
        <f t="shared" si="7"/>
        <v>39.36</v>
      </c>
      <c r="I23" s="9">
        <f t="shared" si="7"/>
        <v>39.36</v>
      </c>
      <c r="J23" s="10"/>
      <c r="K23" s="10" t="s">
        <v>40</v>
      </c>
      <c r="L23" s="9">
        <f>3.28*12</f>
        <v>39.36</v>
      </c>
      <c r="M23" s="9">
        <f t="shared" ref="M23:Q23" si="8">3.28*12</f>
        <v>39.36</v>
      </c>
      <c r="N23" s="9">
        <f t="shared" si="8"/>
        <v>39.36</v>
      </c>
      <c r="O23" s="9">
        <f t="shared" si="8"/>
        <v>39.36</v>
      </c>
      <c r="P23" s="9">
        <f t="shared" si="8"/>
        <v>39.36</v>
      </c>
      <c r="Q23" s="9">
        <f t="shared" si="8"/>
        <v>39.36</v>
      </c>
      <c r="R23" s="9" t="s">
        <v>40</v>
      </c>
      <c r="S23" s="5"/>
      <c r="T23" s="5"/>
      <c r="U23" s="5"/>
      <c r="V23" s="5"/>
      <c r="W23" s="5"/>
    </row>
    <row r="24" spans="1:23" ht="16.2" thickBot="1" x14ac:dyDescent="0.35">
      <c r="A24" s="20"/>
      <c r="B24" s="21" t="s">
        <v>26</v>
      </c>
      <c r="C24" s="21"/>
      <c r="D24" s="22">
        <f>7.72*12</f>
        <v>92.64</v>
      </c>
      <c r="E24" s="22">
        <f t="shared" ref="E24:I24" si="9">7.72*12</f>
        <v>92.64</v>
      </c>
      <c r="F24" s="22">
        <f t="shared" si="9"/>
        <v>92.64</v>
      </c>
      <c r="G24" s="22">
        <f t="shared" si="9"/>
        <v>92.64</v>
      </c>
      <c r="H24" s="22">
        <f t="shared" si="9"/>
        <v>92.64</v>
      </c>
      <c r="I24" s="22">
        <f t="shared" si="9"/>
        <v>92.64</v>
      </c>
      <c r="J24" s="10"/>
      <c r="K24" s="36" t="s">
        <v>40</v>
      </c>
      <c r="L24" s="9">
        <f>7.72*12</f>
        <v>92.64</v>
      </c>
      <c r="M24" s="9">
        <f t="shared" ref="M24:Q24" si="10">7.72*12</f>
        <v>92.64</v>
      </c>
      <c r="N24" s="9">
        <f t="shared" si="10"/>
        <v>92.64</v>
      </c>
      <c r="O24" s="9">
        <f t="shared" si="10"/>
        <v>92.64</v>
      </c>
      <c r="P24" s="9">
        <f t="shared" si="10"/>
        <v>92.64</v>
      </c>
      <c r="Q24" s="9">
        <f t="shared" si="10"/>
        <v>92.64</v>
      </c>
      <c r="R24" s="9" t="s">
        <v>40</v>
      </c>
      <c r="S24" s="5"/>
      <c r="T24" s="5"/>
      <c r="U24" s="5"/>
      <c r="V24" s="5"/>
      <c r="W24" s="5"/>
    </row>
    <row r="25" spans="1:23" ht="15.6" x14ac:dyDescent="0.3">
      <c r="A25" s="23"/>
      <c r="B25" s="24" t="s">
        <v>82</v>
      </c>
      <c r="C25" s="24" t="s">
        <v>28</v>
      </c>
      <c r="D25" s="25">
        <f>18.42*12</f>
        <v>221.04000000000002</v>
      </c>
      <c r="E25" s="25">
        <f t="shared" ref="E25:I25" si="11">18.42*12</f>
        <v>221.04000000000002</v>
      </c>
      <c r="F25" s="25">
        <f t="shared" si="11"/>
        <v>221.04000000000002</v>
      </c>
      <c r="G25" s="25">
        <f t="shared" si="11"/>
        <v>221.04000000000002</v>
      </c>
      <c r="H25" s="25">
        <f t="shared" si="11"/>
        <v>221.04000000000002</v>
      </c>
      <c r="I25" s="25">
        <f t="shared" si="11"/>
        <v>221.04000000000002</v>
      </c>
      <c r="J25" s="10"/>
      <c r="K25" s="10" t="s">
        <v>40</v>
      </c>
      <c r="L25" s="25">
        <f>18.42*12</f>
        <v>221.04000000000002</v>
      </c>
      <c r="M25" s="25">
        <f t="shared" ref="M25:Q25" si="12">18.42*12</f>
        <v>221.04000000000002</v>
      </c>
      <c r="N25" s="25">
        <f t="shared" si="12"/>
        <v>221.04000000000002</v>
      </c>
      <c r="O25" s="25">
        <f t="shared" si="12"/>
        <v>221.04000000000002</v>
      </c>
      <c r="P25" s="25">
        <f t="shared" si="12"/>
        <v>221.04000000000002</v>
      </c>
      <c r="Q25" s="25">
        <f t="shared" si="12"/>
        <v>221.04000000000002</v>
      </c>
      <c r="R25" s="25">
        <f>33.66*12</f>
        <v>403.91999999999996</v>
      </c>
      <c r="S25" s="5"/>
      <c r="T25" s="5"/>
      <c r="U25" s="5"/>
      <c r="V25" s="5"/>
      <c r="W25" s="5"/>
    </row>
    <row r="26" spans="1:23" ht="15.6" x14ac:dyDescent="0.3">
      <c r="A26" s="17"/>
      <c r="B26" s="18" t="s">
        <v>39</v>
      </c>
      <c r="C26" s="18"/>
      <c r="D26" s="9">
        <f>5.27*12</f>
        <v>63.239999999999995</v>
      </c>
      <c r="E26" s="9">
        <f t="shared" ref="E26:I26" si="13">5.27*12</f>
        <v>63.239999999999995</v>
      </c>
      <c r="F26" s="9">
        <f t="shared" si="13"/>
        <v>63.239999999999995</v>
      </c>
      <c r="G26" s="9">
        <f t="shared" si="13"/>
        <v>63.239999999999995</v>
      </c>
      <c r="H26" s="9">
        <f t="shared" si="13"/>
        <v>63.239999999999995</v>
      </c>
      <c r="I26" s="9">
        <f t="shared" si="13"/>
        <v>63.239999999999995</v>
      </c>
      <c r="J26" s="10"/>
      <c r="K26" s="10" t="s">
        <v>40</v>
      </c>
      <c r="L26" s="9">
        <f>5.27*12</f>
        <v>63.239999999999995</v>
      </c>
      <c r="M26" s="9">
        <f t="shared" ref="M26:R26" si="14">5.27*12</f>
        <v>63.239999999999995</v>
      </c>
      <c r="N26" s="9">
        <f t="shared" si="14"/>
        <v>63.239999999999995</v>
      </c>
      <c r="O26" s="9">
        <f t="shared" si="14"/>
        <v>63.239999999999995</v>
      </c>
      <c r="P26" s="9">
        <f t="shared" si="14"/>
        <v>63.239999999999995</v>
      </c>
      <c r="Q26" s="9">
        <f t="shared" si="14"/>
        <v>63.239999999999995</v>
      </c>
      <c r="R26" s="9">
        <f t="shared" si="14"/>
        <v>63.239999999999995</v>
      </c>
      <c r="S26" s="5"/>
      <c r="T26" s="5"/>
      <c r="U26" s="5"/>
      <c r="V26" s="5"/>
      <c r="W26" s="5"/>
    </row>
    <row r="27" spans="1:23" ht="16.2" thickBot="1" x14ac:dyDescent="0.35">
      <c r="A27" s="20"/>
      <c r="B27" s="21" t="s">
        <v>26</v>
      </c>
      <c r="C27" s="21"/>
      <c r="D27" s="22">
        <f>11.91*12</f>
        <v>142.92000000000002</v>
      </c>
      <c r="E27" s="22">
        <f t="shared" ref="E27:I27" si="15">11.91*12</f>
        <v>142.92000000000002</v>
      </c>
      <c r="F27" s="22">
        <f t="shared" si="15"/>
        <v>142.92000000000002</v>
      </c>
      <c r="G27" s="22">
        <f t="shared" si="15"/>
        <v>142.92000000000002</v>
      </c>
      <c r="H27" s="22">
        <f t="shared" si="15"/>
        <v>142.92000000000002</v>
      </c>
      <c r="I27" s="22">
        <f t="shared" si="15"/>
        <v>142.92000000000002</v>
      </c>
      <c r="J27" s="10"/>
      <c r="K27" s="36" t="s">
        <v>40</v>
      </c>
      <c r="L27" s="22">
        <f>11.91*12</f>
        <v>142.92000000000002</v>
      </c>
      <c r="M27" s="22">
        <f t="shared" ref="M27:R27" si="16">11.91*12</f>
        <v>142.92000000000002</v>
      </c>
      <c r="N27" s="22">
        <f t="shared" si="16"/>
        <v>142.92000000000002</v>
      </c>
      <c r="O27" s="22">
        <f t="shared" si="16"/>
        <v>142.92000000000002</v>
      </c>
      <c r="P27" s="22">
        <f t="shared" si="16"/>
        <v>142.92000000000002</v>
      </c>
      <c r="Q27" s="22">
        <f t="shared" si="16"/>
        <v>142.92000000000002</v>
      </c>
      <c r="R27" s="22">
        <f t="shared" si="16"/>
        <v>142.92000000000002</v>
      </c>
      <c r="S27" s="5"/>
      <c r="T27" s="5"/>
      <c r="U27" s="5"/>
      <c r="V27" s="5"/>
      <c r="W27" s="5"/>
    </row>
    <row r="28" spans="1:23" ht="15.6" x14ac:dyDescent="0.3">
      <c r="A28" s="23"/>
      <c r="B28" s="24" t="s">
        <v>15</v>
      </c>
      <c r="C28" s="24" t="s">
        <v>16</v>
      </c>
      <c r="D28" s="25">
        <f>9.75*12</f>
        <v>117</v>
      </c>
      <c r="E28" s="25">
        <f t="shared" ref="E28:H28" si="17">9.75*12</f>
        <v>117</v>
      </c>
      <c r="F28" s="25">
        <f t="shared" si="17"/>
        <v>117</v>
      </c>
      <c r="G28" s="25">
        <f t="shared" si="17"/>
        <v>117</v>
      </c>
      <c r="H28" s="25">
        <f t="shared" si="17"/>
        <v>117</v>
      </c>
      <c r="I28" s="25" t="s">
        <v>40</v>
      </c>
      <c r="J28" s="10"/>
      <c r="K28" s="9">
        <f>4.75*12</f>
        <v>57</v>
      </c>
      <c r="L28" s="9">
        <f>9.75*12</f>
        <v>117</v>
      </c>
      <c r="M28" s="9">
        <f t="shared" ref="M28:O28" si="18">9.75*12</f>
        <v>117</v>
      </c>
      <c r="N28" s="9">
        <f t="shared" si="18"/>
        <v>117</v>
      </c>
      <c r="O28" s="9">
        <f t="shared" si="18"/>
        <v>117</v>
      </c>
      <c r="P28" s="9" t="s">
        <v>40</v>
      </c>
      <c r="Q28" s="9" t="s">
        <v>40</v>
      </c>
      <c r="R28" s="9" t="s">
        <v>40</v>
      </c>
      <c r="S28" s="5"/>
      <c r="T28" s="5"/>
      <c r="U28" s="5"/>
      <c r="V28" s="5"/>
      <c r="W28" s="5"/>
    </row>
    <row r="29" spans="1:23" ht="15.6" x14ac:dyDescent="0.3">
      <c r="A29" s="17"/>
      <c r="B29" s="18" t="s">
        <v>39</v>
      </c>
      <c r="C29" s="18"/>
      <c r="D29" s="9">
        <f>3.28*12</f>
        <v>39.36</v>
      </c>
      <c r="E29" s="9">
        <f t="shared" ref="E29:H29" si="19">3.28*12</f>
        <v>39.36</v>
      </c>
      <c r="F29" s="9">
        <f t="shared" si="19"/>
        <v>39.36</v>
      </c>
      <c r="G29" s="9">
        <f t="shared" si="19"/>
        <v>39.36</v>
      </c>
      <c r="H29" s="9">
        <f t="shared" si="19"/>
        <v>39.36</v>
      </c>
      <c r="I29" s="9" t="s">
        <v>40</v>
      </c>
      <c r="J29" s="10"/>
      <c r="K29" s="9" t="s">
        <v>40</v>
      </c>
      <c r="L29" s="9">
        <f>3.28*12</f>
        <v>39.36</v>
      </c>
      <c r="M29" s="9">
        <f t="shared" ref="M29:O29" si="20">3.28*12</f>
        <v>39.36</v>
      </c>
      <c r="N29" s="9">
        <f t="shared" si="20"/>
        <v>39.36</v>
      </c>
      <c r="O29" s="9">
        <f t="shared" si="20"/>
        <v>39.36</v>
      </c>
      <c r="P29" s="9" t="s">
        <v>40</v>
      </c>
      <c r="Q29" s="9" t="s">
        <v>40</v>
      </c>
      <c r="R29" s="9" t="s">
        <v>40</v>
      </c>
      <c r="S29" s="5"/>
      <c r="T29" s="5"/>
      <c r="U29" s="5"/>
      <c r="V29" s="5"/>
      <c r="W29" s="5"/>
    </row>
    <row r="30" spans="1:23" ht="16.2" thickBot="1" x14ac:dyDescent="0.35">
      <c r="A30" s="20"/>
      <c r="B30" s="21" t="s">
        <v>76</v>
      </c>
      <c r="C30" s="21" t="s">
        <v>38</v>
      </c>
      <c r="D30" s="9" t="s">
        <v>40</v>
      </c>
      <c r="E30" s="9" t="s">
        <v>40</v>
      </c>
      <c r="F30" s="9" t="s">
        <v>40</v>
      </c>
      <c r="G30" s="9" t="s">
        <v>40</v>
      </c>
      <c r="H30" s="9" t="s">
        <v>40</v>
      </c>
      <c r="I30" s="9" t="s">
        <v>40</v>
      </c>
      <c r="J30" s="10"/>
      <c r="K30" s="9" t="s">
        <v>40</v>
      </c>
      <c r="L30" s="9" t="s">
        <v>40</v>
      </c>
      <c r="M30" s="9" t="s">
        <v>40</v>
      </c>
      <c r="N30" s="9" t="s">
        <v>40</v>
      </c>
      <c r="O30" s="9" t="s">
        <v>40</v>
      </c>
      <c r="P30" s="9" t="s">
        <v>40</v>
      </c>
      <c r="Q30" s="9" t="s">
        <v>40</v>
      </c>
      <c r="R30" s="9" t="s">
        <v>40</v>
      </c>
      <c r="S30" s="5"/>
      <c r="T30" s="5"/>
      <c r="U30" s="5"/>
      <c r="V30" s="5"/>
      <c r="W30" s="5"/>
    </row>
    <row r="31" spans="1:23" ht="16.2" thickBot="1" x14ac:dyDescent="0.35">
      <c r="A31" s="27" t="s">
        <v>22</v>
      </c>
      <c r="B31" s="28"/>
      <c r="C31" s="28"/>
      <c r="D31" s="32"/>
      <c r="E31" s="32"/>
      <c r="F31" s="32"/>
      <c r="G31" s="32"/>
      <c r="H31" s="32"/>
      <c r="I31" s="32"/>
      <c r="J31" s="10"/>
      <c r="K31" s="32"/>
      <c r="L31" s="32"/>
      <c r="M31" s="32"/>
      <c r="N31" s="32"/>
      <c r="O31" s="32"/>
      <c r="P31" s="32"/>
      <c r="Q31" s="32"/>
      <c r="R31" s="32"/>
      <c r="S31" s="5"/>
      <c r="T31" s="5"/>
      <c r="U31" s="5"/>
      <c r="V31" s="5"/>
      <c r="W31" s="5"/>
    </row>
    <row r="32" spans="1:23" ht="16.2" thickBot="1" x14ac:dyDescent="0.35">
      <c r="A32" s="23"/>
      <c r="B32" s="24" t="s">
        <v>19</v>
      </c>
      <c r="C32" s="24"/>
      <c r="D32" s="66">
        <f>6.78*12</f>
        <v>81.36</v>
      </c>
      <c r="E32" s="9">
        <f>6.78*12</f>
        <v>81.36</v>
      </c>
      <c r="F32" s="9">
        <f t="shared" ref="F32:I32" si="21">6.78*12</f>
        <v>81.36</v>
      </c>
      <c r="G32" s="9">
        <f t="shared" si="21"/>
        <v>81.36</v>
      </c>
      <c r="H32" s="9">
        <f t="shared" si="21"/>
        <v>81.36</v>
      </c>
      <c r="I32" s="9">
        <f t="shared" si="21"/>
        <v>81.36</v>
      </c>
      <c r="J32" s="10"/>
      <c r="K32" s="25">
        <f>3.78*12</f>
        <v>45.36</v>
      </c>
      <c r="L32" s="25">
        <f>6.78*12</f>
        <v>81.36</v>
      </c>
      <c r="M32" s="25">
        <f t="shared" ref="M32:Q33" si="22">6.78*12</f>
        <v>81.36</v>
      </c>
      <c r="N32" s="25">
        <f t="shared" si="22"/>
        <v>81.36</v>
      </c>
      <c r="O32" s="25">
        <f t="shared" si="22"/>
        <v>81.36</v>
      </c>
      <c r="P32" s="25">
        <f t="shared" si="22"/>
        <v>81.36</v>
      </c>
      <c r="Q32" s="25">
        <f t="shared" si="22"/>
        <v>81.36</v>
      </c>
      <c r="R32" s="25" t="s">
        <v>40</v>
      </c>
      <c r="S32" s="5"/>
      <c r="T32" s="5"/>
      <c r="U32" s="5"/>
      <c r="V32" s="5"/>
      <c r="W32" s="5"/>
    </row>
    <row r="33" spans="1:23" ht="16.2" thickBot="1" x14ac:dyDescent="0.35">
      <c r="A33" s="20"/>
      <c r="B33" s="21" t="s">
        <v>81</v>
      </c>
      <c r="C33" s="21" t="s">
        <v>25</v>
      </c>
      <c r="D33" s="66">
        <f>6.78*12</f>
        <v>81.36</v>
      </c>
      <c r="E33" s="22">
        <f>6.78*12</f>
        <v>81.36</v>
      </c>
      <c r="F33" s="22">
        <f t="shared" ref="F33:I33" si="23">6.78*12</f>
        <v>81.36</v>
      </c>
      <c r="G33" s="22">
        <f t="shared" si="23"/>
        <v>81.36</v>
      </c>
      <c r="H33" s="22">
        <f t="shared" si="23"/>
        <v>81.36</v>
      </c>
      <c r="I33" s="22">
        <f t="shared" si="23"/>
        <v>81.36</v>
      </c>
      <c r="J33" s="10"/>
      <c r="K33" s="10" t="s">
        <v>40</v>
      </c>
      <c r="L33" s="9">
        <f>6.78*12</f>
        <v>81.36</v>
      </c>
      <c r="M33" s="9">
        <f t="shared" si="22"/>
        <v>81.36</v>
      </c>
      <c r="N33" s="9">
        <f t="shared" si="22"/>
        <v>81.36</v>
      </c>
      <c r="O33" s="9">
        <f t="shared" si="22"/>
        <v>81.36</v>
      </c>
      <c r="P33" s="9">
        <f t="shared" si="22"/>
        <v>81.36</v>
      </c>
      <c r="Q33" s="9">
        <f t="shared" si="22"/>
        <v>81.36</v>
      </c>
      <c r="R33" s="9" t="s">
        <v>40</v>
      </c>
      <c r="S33" s="5"/>
      <c r="T33" s="5"/>
      <c r="U33" s="5"/>
      <c r="V33" s="5"/>
      <c r="W33" s="5"/>
    </row>
    <row r="34" spans="1:23" ht="15.6" x14ac:dyDescent="0.3">
      <c r="A34" s="23"/>
      <c r="B34" s="24" t="s">
        <v>20</v>
      </c>
      <c r="C34" s="24"/>
      <c r="D34" s="25">
        <f>2.21*12</f>
        <v>26.52</v>
      </c>
      <c r="E34" s="25">
        <f t="shared" ref="E34:I34" si="24">2.21*12</f>
        <v>26.52</v>
      </c>
      <c r="F34" s="25">
        <f t="shared" si="24"/>
        <v>26.52</v>
      </c>
      <c r="G34" s="25">
        <f t="shared" si="24"/>
        <v>26.52</v>
      </c>
      <c r="H34" s="25">
        <f t="shared" si="24"/>
        <v>26.52</v>
      </c>
      <c r="I34" s="25">
        <f t="shared" si="24"/>
        <v>26.52</v>
      </c>
      <c r="J34" s="10"/>
      <c r="K34" s="25">
        <v>2.21</v>
      </c>
      <c r="L34" s="25">
        <f>2.21*12</f>
        <v>26.52</v>
      </c>
      <c r="M34" s="25">
        <f t="shared" ref="M34:R34" si="25">2.21*12</f>
        <v>26.52</v>
      </c>
      <c r="N34" s="25">
        <f t="shared" si="25"/>
        <v>26.52</v>
      </c>
      <c r="O34" s="25">
        <f t="shared" si="25"/>
        <v>26.52</v>
      </c>
      <c r="P34" s="25">
        <f t="shared" si="25"/>
        <v>26.52</v>
      </c>
      <c r="Q34" s="25">
        <f t="shared" si="25"/>
        <v>26.52</v>
      </c>
      <c r="R34" s="25">
        <f t="shared" si="25"/>
        <v>26.52</v>
      </c>
      <c r="S34" s="5"/>
      <c r="T34" s="5"/>
      <c r="U34" s="5"/>
      <c r="V34" s="5"/>
      <c r="W34" s="5"/>
    </row>
    <row r="35" spans="1:23" ht="15.6" x14ac:dyDescent="0.3">
      <c r="A35" s="17"/>
      <c r="B35" s="18" t="s">
        <v>47</v>
      </c>
      <c r="C35" s="18"/>
      <c r="D35" s="9">
        <f>3.31*12</f>
        <v>39.72</v>
      </c>
      <c r="E35" s="9">
        <f t="shared" ref="E35:I35" si="26">3.31*12</f>
        <v>39.72</v>
      </c>
      <c r="F35" s="9">
        <f t="shared" si="26"/>
        <v>39.72</v>
      </c>
      <c r="G35" s="9">
        <f t="shared" si="26"/>
        <v>39.72</v>
      </c>
      <c r="H35" s="9">
        <f t="shared" si="26"/>
        <v>39.72</v>
      </c>
      <c r="I35" s="9">
        <f t="shared" si="26"/>
        <v>39.72</v>
      </c>
      <c r="J35" s="10"/>
      <c r="K35" s="9" t="s">
        <v>40</v>
      </c>
      <c r="L35" s="9">
        <f>3.31*12</f>
        <v>39.72</v>
      </c>
      <c r="M35" s="9">
        <f t="shared" ref="M35:Q35" si="27">3.31*12</f>
        <v>39.72</v>
      </c>
      <c r="N35" s="9">
        <f t="shared" si="27"/>
        <v>39.72</v>
      </c>
      <c r="O35" s="9">
        <f t="shared" si="27"/>
        <v>39.72</v>
      </c>
      <c r="P35" s="9">
        <f t="shared" si="27"/>
        <v>39.72</v>
      </c>
      <c r="Q35" s="9">
        <f t="shared" si="27"/>
        <v>39.72</v>
      </c>
      <c r="R35" s="9" t="s">
        <v>40</v>
      </c>
      <c r="S35" s="5"/>
      <c r="T35" s="5"/>
      <c r="U35" s="5"/>
      <c r="V35" s="5"/>
      <c r="W35" s="5"/>
    </row>
    <row r="36" spans="1:23" ht="16.2" thickBot="1" x14ac:dyDescent="0.35">
      <c r="A36" s="20"/>
      <c r="B36" s="21" t="s">
        <v>48</v>
      </c>
      <c r="C36" s="21"/>
      <c r="D36" s="22">
        <f>4.2*12</f>
        <v>50.400000000000006</v>
      </c>
      <c r="E36" s="22">
        <f t="shared" ref="E36:I36" si="28">4.2*12</f>
        <v>50.400000000000006</v>
      </c>
      <c r="F36" s="22">
        <f t="shared" si="28"/>
        <v>50.400000000000006</v>
      </c>
      <c r="G36" s="22">
        <f t="shared" si="28"/>
        <v>50.400000000000006</v>
      </c>
      <c r="H36" s="22">
        <f t="shared" si="28"/>
        <v>50.400000000000006</v>
      </c>
      <c r="I36" s="22">
        <f t="shared" si="28"/>
        <v>50.400000000000006</v>
      </c>
      <c r="J36" s="10"/>
      <c r="K36" s="9" t="s">
        <v>40</v>
      </c>
      <c r="L36" s="9">
        <f>4.2*12</f>
        <v>50.400000000000006</v>
      </c>
      <c r="M36" s="9">
        <f t="shared" ref="M36:Q36" si="29">4.2*12</f>
        <v>50.400000000000006</v>
      </c>
      <c r="N36" s="9">
        <f t="shared" si="29"/>
        <v>50.400000000000006</v>
      </c>
      <c r="O36" s="9">
        <f t="shared" si="29"/>
        <v>50.400000000000006</v>
      </c>
      <c r="P36" s="9">
        <f t="shared" si="29"/>
        <v>50.400000000000006</v>
      </c>
      <c r="Q36" s="9">
        <f t="shared" si="29"/>
        <v>50.400000000000006</v>
      </c>
      <c r="R36" s="9" t="s">
        <v>40</v>
      </c>
      <c r="S36" s="5"/>
      <c r="T36" s="5"/>
      <c r="U36" s="5"/>
      <c r="V36" s="5"/>
      <c r="W36" s="5"/>
    </row>
    <row r="37" spans="1:23" ht="15.6" x14ac:dyDescent="0.3">
      <c r="A37" s="18"/>
      <c r="B37" s="18"/>
      <c r="C37" s="18"/>
      <c r="D37" s="19"/>
      <c r="E37" s="19"/>
      <c r="F37" s="19"/>
      <c r="G37" s="19"/>
      <c r="H37" s="19"/>
      <c r="I37" s="19"/>
      <c r="J37" s="31"/>
      <c r="K37" s="19"/>
      <c r="L37" s="19"/>
      <c r="M37" s="19"/>
      <c r="N37" s="19"/>
      <c r="O37" s="19"/>
      <c r="P37" s="19"/>
      <c r="Q37" s="19"/>
      <c r="R37" s="26"/>
      <c r="S37" s="5"/>
      <c r="T37" s="5"/>
      <c r="U37" s="5"/>
      <c r="V37" s="5"/>
      <c r="W37" s="5"/>
    </row>
    <row r="38" spans="1:23" ht="15.6" x14ac:dyDescent="0.3">
      <c r="A38" s="68" t="s">
        <v>83</v>
      </c>
      <c r="B38" s="68"/>
      <c r="C38" s="68"/>
      <c r="D38" s="19"/>
      <c r="E38" s="19"/>
      <c r="F38" s="19"/>
      <c r="G38" s="19"/>
      <c r="H38" s="19"/>
      <c r="I38" s="19"/>
      <c r="J38" s="31"/>
      <c r="K38" s="19"/>
      <c r="L38" s="19"/>
      <c r="M38" s="19"/>
      <c r="N38" s="19"/>
      <c r="O38" s="19"/>
      <c r="P38" s="19"/>
      <c r="Q38" s="19"/>
      <c r="R38" s="26"/>
      <c r="S38" s="5"/>
      <c r="T38" s="5"/>
      <c r="U38" s="5"/>
      <c r="V38" s="5"/>
      <c r="W38" s="5"/>
    </row>
    <row r="39" spans="1:23" s="63" customFormat="1" ht="15.6" x14ac:dyDescent="0.3">
      <c r="A39" s="59"/>
      <c r="B39" s="59"/>
      <c r="C39" s="60" t="s">
        <v>75</v>
      </c>
      <c r="D39" s="58">
        <v>5.4999999999999997E-3</v>
      </c>
      <c r="E39" s="58">
        <v>5.0000000000000001E-3</v>
      </c>
      <c r="F39" s="58">
        <v>5.0000000000000001E-3</v>
      </c>
      <c r="G39" s="58">
        <v>5.0000000000000001E-3</v>
      </c>
      <c r="H39" s="58">
        <v>5.0000000000000001E-3</v>
      </c>
      <c r="I39" s="58">
        <v>5.0000000000000001E-3</v>
      </c>
      <c r="J39" s="61"/>
      <c r="K39" s="58">
        <v>1.6E-2</v>
      </c>
      <c r="L39" s="58">
        <v>5.0000000000000001E-3</v>
      </c>
      <c r="M39" s="58">
        <v>5.0000000000000001E-3</v>
      </c>
      <c r="N39" s="58">
        <v>4.4999999999999997E-3</v>
      </c>
      <c r="O39" s="58">
        <v>4.4999999999999997E-3</v>
      </c>
      <c r="P39" s="58">
        <v>4.2500000000000003E-3</v>
      </c>
      <c r="Q39" s="58">
        <v>4.2500000000000003E-3</v>
      </c>
      <c r="R39" s="58">
        <v>4.0000000000000001E-3</v>
      </c>
      <c r="S39" s="62"/>
      <c r="T39" s="62"/>
      <c r="U39" s="62"/>
      <c r="V39" s="62"/>
      <c r="W39" s="62"/>
    </row>
    <row r="40" spans="1:23" ht="15.6" x14ac:dyDescent="0.3">
      <c r="A40" s="57"/>
      <c r="B40" s="57"/>
      <c r="C40" s="30" t="s">
        <v>46</v>
      </c>
      <c r="D40" s="35">
        <v>4.2500000000000003E-2</v>
      </c>
      <c r="E40" s="35">
        <v>3.95E-2</v>
      </c>
      <c r="F40" s="35">
        <v>3.95E-2</v>
      </c>
      <c r="G40" s="35">
        <v>3.95E-2</v>
      </c>
      <c r="H40" s="35">
        <v>3.95E-2</v>
      </c>
      <c r="I40" s="35">
        <v>3.95E-2</v>
      </c>
      <c r="J40" s="39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ht="15.6" x14ac:dyDescent="0.3">
      <c r="A41" s="5"/>
      <c r="B41" s="4" t="s">
        <v>5</v>
      </c>
      <c r="C41" s="5"/>
      <c r="D41" s="6"/>
      <c r="E41" s="6"/>
      <c r="F41" s="6"/>
      <c r="G41" s="6"/>
      <c r="H41" s="6"/>
      <c r="I41" s="6"/>
      <c r="J41" s="7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6" x14ac:dyDescent="0.3">
      <c r="A42" s="5"/>
      <c r="B42" s="5" t="s">
        <v>87</v>
      </c>
      <c r="C42" s="5"/>
      <c r="D42" s="6"/>
      <c r="E42" s="6"/>
      <c r="F42" s="6"/>
      <c r="G42" s="6"/>
      <c r="H42" s="6"/>
      <c r="I42" s="6"/>
      <c r="J42" s="7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ht="15.6" x14ac:dyDescent="0.3">
      <c r="A43" s="5"/>
      <c r="B43" s="5" t="s">
        <v>86</v>
      </c>
      <c r="C43" s="5"/>
      <c r="D43" s="6"/>
      <c r="E43" s="6"/>
      <c r="F43" s="6"/>
      <c r="G43" s="6"/>
      <c r="H43" s="6"/>
      <c r="I43" s="6"/>
      <c r="J43" s="7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6" x14ac:dyDescent="0.3">
      <c r="A44" s="5"/>
      <c r="B44" s="5" t="s">
        <v>85</v>
      </c>
      <c r="C44" s="5"/>
      <c r="D44" s="6"/>
      <c r="E44" s="6"/>
      <c r="F44" s="6"/>
      <c r="G44" s="6"/>
      <c r="H44" s="6"/>
      <c r="I44" s="6"/>
      <c r="J44" s="7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5.6" x14ac:dyDescent="0.3">
      <c r="A45" s="5"/>
      <c r="B45" s="5" t="s">
        <v>84</v>
      </c>
      <c r="C45" s="5"/>
      <c r="D45" s="6"/>
      <c r="E45" s="6"/>
      <c r="F45" s="6"/>
      <c r="G45" s="6"/>
      <c r="H45" s="6"/>
      <c r="I45" s="6"/>
      <c r="J45" s="7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15.6" x14ac:dyDescent="0.3">
      <c r="A46" s="5"/>
      <c r="B46" s="5"/>
      <c r="C46" s="5"/>
      <c r="D46" s="6"/>
      <c r="E46" s="6"/>
      <c r="F46" s="6"/>
      <c r="G46" s="6"/>
      <c r="H46" s="6"/>
      <c r="I46" s="6"/>
      <c r="J46" s="7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ht="15.6" x14ac:dyDescent="0.3">
      <c r="A47" s="34"/>
      <c r="B47" s="54" t="s">
        <v>90</v>
      </c>
      <c r="C47" s="51"/>
      <c r="D47" s="53"/>
      <c r="E47" s="52">
        <v>100</v>
      </c>
      <c r="F47" s="6"/>
      <c r="G47" s="6"/>
      <c r="H47" s="6"/>
      <c r="I47" s="6"/>
      <c r="J47" s="7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6" x14ac:dyDescent="0.3">
      <c r="A48" s="5"/>
      <c r="B48" s="5"/>
      <c r="C48" s="5"/>
      <c r="D48" s="6"/>
      <c r="E48" s="6"/>
      <c r="F48" s="6"/>
      <c r="G48" s="6"/>
      <c r="H48" s="6"/>
      <c r="I48" s="6"/>
      <c r="J48" s="7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ht="15.6" x14ac:dyDescent="0.3">
      <c r="A49" s="5"/>
      <c r="B49" s="67" t="s">
        <v>96</v>
      </c>
      <c r="C49" s="5"/>
      <c r="D49" s="6"/>
      <c r="E49" s="6"/>
      <c r="F49" s="6"/>
      <c r="G49" s="6"/>
      <c r="H49" s="6"/>
      <c r="I49" s="6"/>
      <c r="J49" s="7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6" x14ac:dyDescent="0.3">
      <c r="A50" s="5"/>
      <c r="B50" s="5"/>
      <c r="C50" s="5"/>
      <c r="D50" s="6"/>
      <c r="E50" s="6"/>
      <c r="F50" s="6"/>
      <c r="G50" s="6"/>
      <c r="H50" s="6"/>
      <c r="I50" s="6"/>
      <c r="J50" s="7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</sheetData>
  <sheetProtection algorithmName="SHA-512" hashValue="sQ8hqmv+B3ddbltlvuzucaESGOfKWiRW2Y/Huy3GHMHRyP2THlIRGBFTU2dpgmMQFkpU0cysYBXF4sOdgo3Qug==" saltValue="fZIWJJ32UJSUXSrXNyR4xA==" spinCount="100000" sheet="1" objects="1" scenarios="1"/>
  <mergeCells count="3">
    <mergeCell ref="D4:I4"/>
    <mergeCell ref="K4:R4"/>
    <mergeCell ref="A38:C38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Equipment</vt:lpstr>
      <vt:lpstr>Annual Rates</vt:lpstr>
      <vt:lpstr>Equipment!Print_Titles</vt:lpstr>
    </vt:vector>
  </TitlesOfParts>
  <Company>The University of Kansas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Howe</dc:creator>
  <cp:lastModifiedBy>Windows User</cp:lastModifiedBy>
  <cp:lastPrinted>2017-09-14T22:19:56Z</cp:lastPrinted>
  <dcterms:created xsi:type="dcterms:W3CDTF">2017-08-02T20:36:31Z</dcterms:created>
  <dcterms:modified xsi:type="dcterms:W3CDTF">2017-10-06T14:20:21Z</dcterms:modified>
</cp:coreProperties>
</file>